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T:\1600 Fachgruppe Nährstoffe\1608 Cut &amp; Carry\03-C&amp;C-Ökonom\"/>
    </mc:Choice>
  </mc:AlternateContent>
  <xr:revisionPtr revIDLastSave="0" documentId="13_ncr:1_{646827D3-B476-4E1A-B413-5495E6921FC9}" xr6:coauthVersionLast="47" xr6:coauthVersionMax="47" xr10:uidLastSave="{00000000-0000-0000-0000-000000000000}"/>
  <bookViews>
    <workbookView xWindow="-120" yWindow="-120" windowWidth="29040" windowHeight="15720" activeTab="1" xr2:uid="{B20A3C8C-6932-4486-9C4C-74697137C36E}"/>
  </bookViews>
  <sheets>
    <sheet name="Hinweise" sheetId="9" r:id="rId1"/>
    <sheet name="Dateneingabe+Auswertung" sheetId="5" r:id="rId2"/>
    <sheet name="Schätztabelle N-Gehalt" sheetId="7" r:id="rId3"/>
    <sheet name="E) Hilfsrechnung" sheetId="8" state="hidden" r:id="rId4"/>
    <sheet name="Optionen" sheetId="3" state="hidden" r:id="rId5"/>
    <sheet name="Transport" sheetId="1" state="hidden" r:id="rId6"/>
    <sheet name="Versionsverzeichnis" sheetId="10" r:id="rId7"/>
  </sheets>
  <definedNames>
    <definedName name="Aussaatkosten1">'Dateneingabe+Auswertung'!$AA$25:$AE$25</definedName>
    <definedName name="Aussaatkosten2">'Dateneingabe+Auswertung'!$AA$26:$AE$26</definedName>
    <definedName name="Aussaatkosten3">'Dateneingabe+Auswertung'!$AA$27:$AE$27</definedName>
    <definedName name="Aussaatkosten4">'Dateneingabe+Auswertung'!$AA$28:$AE$28</definedName>
    <definedName name="Aussaatkosten5">'Dateneingabe+Auswertung'!$AA$29:$AE$29</definedName>
    <definedName name="Saatgut1">'Dateneingabe+Auswertung'!$S$25:$W$25</definedName>
    <definedName name="Saatgut2">'Dateneingabe+Auswertung'!$S$26:$W$26</definedName>
    <definedName name="Saatgut3">'Dateneingabe+Auswertung'!$S$27:$W$27</definedName>
    <definedName name="Saatgut4">'Dateneingabe+Auswertung'!$S$28:$W$28</definedName>
    <definedName name="Saatgut5">'Dateneingabe+Auswertung'!$S$29:$W$29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5" l="1" a="1"/>
  <c r="E37" i="5" s="1"/>
  <c r="E21" i="5" l="1"/>
  <c r="F21" i="5"/>
  <c r="G21" i="5"/>
  <c r="H21" i="5"/>
  <c r="I21" i="5"/>
  <c r="F5" i="7" l="1"/>
  <c r="E18" i="5" l="1"/>
  <c r="B8" i="7"/>
  <c r="E8" i="7" s="1"/>
  <c r="B7" i="7"/>
  <c r="F7" i="7" s="1"/>
  <c r="B6" i="7"/>
  <c r="F6" i="7" s="1"/>
  <c r="B5" i="7"/>
  <c r="D22" i="8"/>
  <c r="D21" i="8"/>
  <c r="D20" i="8"/>
  <c r="D19" i="8"/>
  <c r="D14" i="8"/>
  <c r="B5" i="8" s="1"/>
  <c r="D13" i="8"/>
  <c r="D12" i="8"/>
  <c r="D11" i="8"/>
  <c r="B4" i="8"/>
  <c r="B3" i="8"/>
  <c r="B2" i="8"/>
  <c r="D7" i="7" l="1"/>
  <c r="E7" i="7"/>
  <c r="D5" i="7"/>
  <c r="F8" i="7"/>
  <c r="E5" i="7"/>
  <c r="D8" i="7"/>
  <c r="D6" i="7"/>
  <c r="E6" i="7"/>
  <c r="F19" i="5" l="1"/>
  <c r="G19" i="5"/>
  <c r="H19" i="5"/>
  <c r="I19" i="5"/>
  <c r="E19" i="5"/>
  <c r="F18" i="5"/>
  <c r="G18" i="5"/>
  <c r="H18" i="5"/>
  <c r="I18" i="5"/>
  <c r="E11" i="5" l="1"/>
  <c r="E16" i="5" s="1"/>
  <c r="F11" i="5"/>
  <c r="F16" i="5" s="1"/>
  <c r="F10" i="5" l="1"/>
  <c r="E20" i="5"/>
  <c r="E22" i="5" s="1"/>
  <c r="E75" i="5" s="1"/>
  <c r="F20" i="5"/>
  <c r="E10" i="5"/>
  <c r="K37" i="5"/>
  <c r="F55" i="5"/>
  <c r="G55" i="5"/>
  <c r="H55" i="5"/>
  <c r="I55" i="5"/>
  <c r="E55" i="5"/>
  <c r="N46" i="3"/>
  <c r="K20" i="3"/>
  <c r="K19" i="3"/>
  <c r="C39" i="3"/>
  <c r="N36" i="3" l="1"/>
  <c r="F22" i="5"/>
  <c r="F75" i="5" s="1"/>
  <c r="N35" i="3"/>
  <c r="F40" i="5"/>
  <c r="G40" i="5"/>
  <c r="H40" i="5"/>
  <c r="I40" i="5"/>
  <c r="F39" i="5"/>
  <c r="G39" i="5"/>
  <c r="H39" i="5"/>
  <c r="I39" i="5"/>
  <c r="F38" i="5"/>
  <c r="G38" i="5"/>
  <c r="H38" i="5"/>
  <c r="I38" i="5"/>
  <c r="E40" i="5"/>
  <c r="E39" i="5"/>
  <c r="E38" i="5"/>
  <c r="B6" i="1"/>
  <c r="I20" i="3"/>
  <c r="I19" i="3"/>
  <c r="H20" i="3"/>
  <c r="H19" i="3"/>
  <c r="D24" i="3"/>
  <c r="I24" i="3" s="1"/>
  <c r="D23" i="3"/>
  <c r="H23" i="3" s="1"/>
  <c r="D22" i="3"/>
  <c r="H22" i="3" s="1"/>
  <c r="M20" i="3"/>
  <c r="M19" i="3"/>
  <c r="L20" i="3"/>
  <c r="L19" i="3"/>
  <c r="D25" i="3"/>
  <c r="I25" i="3" s="1"/>
  <c r="J20" i="3"/>
  <c r="J19" i="3"/>
  <c r="G20" i="3"/>
  <c r="G19" i="3"/>
  <c r="F20" i="3"/>
  <c r="F19" i="3"/>
  <c r="D16" i="3"/>
  <c r="E16" i="3" s="1"/>
  <c r="E41" i="5" l="1"/>
  <c r="H41" i="5"/>
  <c r="G41" i="5"/>
  <c r="I41" i="5"/>
  <c r="F41" i="5"/>
  <c r="K41" i="5" l="1"/>
  <c r="S25" i="5"/>
  <c r="U28" i="5" s="1"/>
  <c r="I11" i="5"/>
  <c r="I16" i="5" s="1"/>
  <c r="H11" i="5"/>
  <c r="H16" i="5" s="1"/>
  <c r="G11" i="5"/>
  <c r="G16" i="5" s="1"/>
  <c r="I17" i="5" l="1"/>
  <c r="I20" i="5"/>
  <c r="G10" i="5"/>
  <c r="G17" i="5"/>
  <c r="G20" i="5"/>
  <c r="F17" i="5"/>
  <c r="E17" i="5"/>
  <c r="L71" i="3" s="1"/>
  <c r="H10" i="5"/>
  <c r="H17" i="5"/>
  <c r="H20" i="5"/>
  <c r="K16" i="5"/>
  <c r="I10" i="5"/>
  <c r="D12" i="3"/>
  <c r="V28" i="5"/>
  <c r="S29" i="5"/>
  <c r="T29" i="5"/>
  <c r="U29" i="5"/>
  <c r="S26" i="5"/>
  <c r="V29" i="5"/>
  <c r="T26" i="5"/>
  <c r="W29" i="5"/>
  <c r="S27" i="5"/>
  <c r="X25" i="5"/>
  <c r="T27" i="5"/>
  <c r="U27" i="5"/>
  <c r="S28" i="5"/>
  <c r="T28" i="5"/>
  <c r="M78" i="3" l="1"/>
  <c r="M79" i="3"/>
  <c r="F69" i="5" s="1"/>
  <c r="L72" i="3"/>
  <c r="F68" i="5" s="1"/>
  <c r="M81" i="3"/>
  <c r="L74" i="3"/>
  <c r="M80" i="3"/>
  <c r="L73" i="3"/>
  <c r="M82" i="3"/>
  <c r="L75" i="3"/>
  <c r="K17" i="5"/>
  <c r="I22" i="5"/>
  <c r="I75" i="5" s="1"/>
  <c r="N39" i="3"/>
  <c r="N37" i="3"/>
  <c r="D43" i="1"/>
  <c r="F59" i="5"/>
  <c r="D25" i="1"/>
  <c r="G22" i="1"/>
  <c r="D28" i="1"/>
  <c r="D34" i="1"/>
  <c r="D46" i="1"/>
  <c r="F61" i="5"/>
  <c r="D49" i="1"/>
  <c r="F60" i="5"/>
  <c r="D47" i="1"/>
  <c r="D59" i="1"/>
  <c r="D57" i="1"/>
  <c r="D15" i="1"/>
  <c r="D16" i="1" s="1"/>
  <c r="D22" i="1"/>
  <c r="D14" i="1"/>
  <c r="D23" i="1"/>
  <c r="G54" i="1"/>
  <c r="G33" i="1"/>
  <c r="G49" i="1"/>
  <c r="G43" i="1"/>
  <c r="G47" i="1"/>
  <c r="G11" i="1"/>
  <c r="G12" i="1" s="1"/>
  <c r="G44" i="1"/>
  <c r="G10" i="1"/>
  <c r="G34" i="1"/>
  <c r="G14" i="1"/>
  <c r="G36" i="1"/>
  <c r="G57" i="1"/>
  <c r="L61" i="3"/>
  <c r="G28" i="1"/>
  <c r="D26" i="1"/>
  <c r="D33" i="1"/>
  <c r="D54" i="1"/>
  <c r="D38" i="1"/>
  <c r="D44" i="1"/>
  <c r="L58" i="3"/>
  <c r="F66" i="5" s="1"/>
  <c r="D11" i="1"/>
  <c r="D12" i="1" s="1"/>
  <c r="E25" i="5" a="1"/>
  <c r="D10" i="1"/>
  <c r="M65" i="3"/>
  <c r="F67" i="5" s="1"/>
  <c r="D36" i="1"/>
  <c r="D55" i="1"/>
  <c r="AA25" i="5"/>
  <c r="X29" i="5"/>
  <c r="X26" i="5"/>
  <c r="X28" i="5"/>
  <c r="X27" i="5"/>
  <c r="G22" i="5" l="1"/>
  <c r="G75" i="5" s="1"/>
  <c r="H22" i="5"/>
  <c r="H75" i="5" s="1"/>
  <c r="G46" i="1"/>
  <c r="G48" i="1" s="1"/>
  <c r="J33" i="3" s="1"/>
  <c r="I62" i="5" s="1"/>
  <c r="I61" i="5"/>
  <c r="G15" i="1"/>
  <c r="G16" i="1" s="1"/>
  <c r="G17" i="1" s="1"/>
  <c r="G38" i="1"/>
  <c r="I63" i="5"/>
  <c r="G25" i="1"/>
  <c r="G23" i="1"/>
  <c r="I67" i="5"/>
  <c r="G59" i="1"/>
  <c r="I66" i="5"/>
  <c r="I68" i="5"/>
  <c r="M68" i="3"/>
  <c r="I69" i="5"/>
  <c r="I65" i="5"/>
  <c r="H68" i="5"/>
  <c r="N38" i="3"/>
  <c r="J38" i="3" s="1"/>
  <c r="G26" i="1"/>
  <c r="G55" i="1"/>
  <c r="G58" i="1" s="1"/>
  <c r="I60" i="5"/>
  <c r="I59" i="5"/>
  <c r="I70" i="5"/>
  <c r="F28" i="1"/>
  <c r="H66" i="5"/>
  <c r="F43" i="1"/>
  <c r="F36" i="1"/>
  <c r="F14" i="1"/>
  <c r="L60" i="3"/>
  <c r="F55" i="1"/>
  <c r="M67" i="3"/>
  <c r="H69" i="5"/>
  <c r="F15" i="1"/>
  <c r="F16" i="1" s="1"/>
  <c r="F22" i="1"/>
  <c r="H61" i="5"/>
  <c r="F57" i="1"/>
  <c r="F34" i="1"/>
  <c r="F38" i="1"/>
  <c r="F49" i="1"/>
  <c r="F25" i="1"/>
  <c r="F47" i="1"/>
  <c r="F33" i="1"/>
  <c r="H60" i="5"/>
  <c r="F54" i="1"/>
  <c r="F23" i="1"/>
  <c r="F59" i="1"/>
  <c r="F26" i="1"/>
  <c r="F10" i="1"/>
  <c r="H59" i="5"/>
  <c r="H67" i="5"/>
  <c r="F46" i="1"/>
  <c r="F11" i="1"/>
  <c r="F12" i="1" s="1"/>
  <c r="F44" i="1"/>
  <c r="I33" i="3"/>
  <c r="H33" i="3"/>
  <c r="H30" i="3"/>
  <c r="I30" i="3"/>
  <c r="E11" i="1"/>
  <c r="E12" i="1" s="1"/>
  <c r="G60" i="5"/>
  <c r="G69" i="5"/>
  <c r="E22" i="1"/>
  <c r="E10" i="1"/>
  <c r="E14" i="1"/>
  <c r="E49" i="1"/>
  <c r="E28" i="1"/>
  <c r="E59" i="1"/>
  <c r="E55" i="1"/>
  <c r="E15" i="1"/>
  <c r="E16" i="1" s="1"/>
  <c r="E36" i="1"/>
  <c r="E26" i="1"/>
  <c r="E34" i="1"/>
  <c r="E23" i="1"/>
  <c r="E44" i="1"/>
  <c r="G61" i="5"/>
  <c r="E47" i="1"/>
  <c r="E38" i="1"/>
  <c r="G67" i="5"/>
  <c r="G68" i="5"/>
  <c r="L59" i="3"/>
  <c r="G66" i="5" s="1"/>
  <c r="E54" i="1"/>
  <c r="E46" i="1"/>
  <c r="E33" i="1"/>
  <c r="G59" i="5"/>
  <c r="E57" i="1"/>
  <c r="E25" i="1"/>
  <c r="E43" i="1"/>
  <c r="M66" i="3"/>
  <c r="E25" i="5"/>
  <c r="E36" i="5" s="1"/>
  <c r="G36" i="5"/>
  <c r="H36" i="5"/>
  <c r="I36" i="5"/>
  <c r="F36" i="5"/>
  <c r="K36" i="3"/>
  <c r="K86" i="3"/>
  <c r="I86" i="3"/>
  <c r="J86" i="3"/>
  <c r="H86" i="3"/>
  <c r="J89" i="3"/>
  <c r="K89" i="3"/>
  <c r="H89" i="3"/>
  <c r="I89" i="3"/>
  <c r="H47" i="3"/>
  <c r="I47" i="3"/>
  <c r="J36" i="3"/>
  <c r="F64" i="5" s="1"/>
  <c r="I44" i="3"/>
  <c r="F63" i="5" s="1"/>
  <c r="H44" i="3"/>
  <c r="D18" i="1"/>
  <c r="D27" i="1"/>
  <c r="F30" i="3" s="1"/>
  <c r="D17" i="1"/>
  <c r="D48" i="1"/>
  <c r="J30" i="3" s="1"/>
  <c r="G37" i="1"/>
  <c r="G33" i="3" s="1"/>
  <c r="D58" i="1"/>
  <c r="K30" i="3" s="1"/>
  <c r="J39" i="3"/>
  <c r="I64" i="5" s="1"/>
  <c r="G18" i="1"/>
  <c r="K39" i="3"/>
  <c r="D37" i="1"/>
  <c r="G30" i="3" s="1"/>
  <c r="AA28" i="5"/>
  <c r="AB28" i="5"/>
  <c r="AB27" i="5"/>
  <c r="AC27" i="5"/>
  <c r="AB29" i="5"/>
  <c r="AD29" i="5"/>
  <c r="AE29" i="5"/>
  <c r="AF25" i="5"/>
  <c r="AC29" i="5"/>
  <c r="AA26" i="5"/>
  <c r="AB26" i="5"/>
  <c r="AA27" i="5"/>
  <c r="AC28" i="5"/>
  <c r="AD28" i="5"/>
  <c r="AA29" i="5"/>
  <c r="K22" i="5" l="1"/>
  <c r="G27" i="1"/>
  <c r="F33" i="3" s="1"/>
  <c r="K88" i="3"/>
  <c r="K33" i="3"/>
  <c r="I71" i="5"/>
  <c r="H32" i="3"/>
  <c r="F17" i="1"/>
  <c r="J88" i="3"/>
  <c r="K38" i="3"/>
  <c r="H46" i="3"/>
  <c r="H63" i="5" s="1"/>
  <c r="I88" i="3"/>
  <c r="I32" i="3"/>
  <c r="I46" i="3"/>
  <c r="H88" i="3"/>
  <c r="H70" i="5" s="1"/>
  <c r="F58" i="1"/>
  <c r="K32" i="3" s="1"/>
  <c r="F37" i="1"/>
  <c r="G32" i="3" s="1"/>
  <c r="F48" i="1"/>
  <c r="J32" i="3" s="1"/>
  <c r="F18" i="1"/>
  <c r="F27" i="1"/>
  <c r="F32" i="3" s="1"/>
  <c r="H64" i="5"/>
  <c r="J87" i="3"/>
  <c r="G70" i="5" s="1"/>
  <c r="H31" i="3"/>
  <c r="I31" i="3"/>
  <c r="E17" i="1"/>
  <c r="E18" i="1"/>
  <c r="H45" i="3"/>
  <c r="G63" i="5" s="1"/>
  <c r="I45" i="3"/>
  <c r="H87" i="3"/>
  <c r="E27" i="1"/>
  <c r="F31" i="3" s="1"/>
  <c r="J37" i="3"/>
  <c r="G64" i="5" s="1"/>
  <c r="I87" i="3"/>
  <c r="E58" i="1"/>
  <c r="K31" i="3" s="1"/>
  <c r="K37" i="3"/>
  <c r="E37" i="1"/>
  <c r="G31" i="3" s="1"/>
  <c r="K87" i="3"/>
  <c r="E48" i="1"/>
  <c r="J31" i="3" s="1"/>
  <c r="K25" i="5"/>
  <c r="F70" i="5"/>
  <c r="F62" i="5"/>
  <c r="I51" i="3"/>
  <c r="F65" i="5" s="1"/>
  <c r="H54" i="3"/>
  <c r="I54" i="3"/>
  <c r="H51" i="3"/>
  <c r="AF27" i="5"/>
  <c r="AF26" i="5"/>
  <c r="AF29" i="5"/>
  <c r="AF28" i="5"/>
  <c r="K36" i="5"/>
  <c r="H62" i="5" l="1"/>
  <c r="G62" i="5"/>
  <c r="I53" i="3"/>
  <c r="H53" i="3"/>
  <c r="I52" i="3"/>
  <c r="H52" i="3"/>
  <c r="G65" i="5" s="1"/>
  <c r="I73" i="5"/>
  <c r="I77" i="5" s="1"/>
  <c r="F71" i="5"/>
  <c r="F73" i="5" s="1"/>
  <c r="F77" i="5" s="1"/>
  <c r="H65" i="5" l="1"/>
  <c r="H71" i="5" s="1"/>
  <c r="H73" i="5" s="1"/>
  <c r="H77" i="5" s="1"/>
  <c r="G71" i="5"/>
  <c r="G73" i="5" s="1"/>
  <c r="G77" i="5" s="1"/>
  <c r="C22" i="1" l="1"/>
  <c r="K75" i="5"/>
  <c r="C38" i="1"/>
  <c r="C55" i="1"/>
  <c r="C10" i="1"/>
  <c r="E70" i="5"/>
  <c r="K70" i="5" s="1"/>
  <c r="C57" i="1"/>
  <c r="E69" i="5"/>
  <c r="K69" i="5" s="1"/>
  <c r="C49" i="1"/>
  <c r="E59" i="5"/>
  <c r="K59" i="5" s="1"/>
  <c r="C44" i="1"/>
  <c r="C28" i="1"/>
  <c r="C11" i="1"/>
  <c r="C12" i="1" s="1"/>
  <c r="L57" i="3"/>
  <c r="E66" i="5" s="1"/>
  <c r="K66" i="5" s="1"/>
  <c r="C26" i="1"/>
  <c r="C34" i="1"/>
  <c r="C47" i="1"/>
  <c r="E63" i="5"/>
  <c r="K63" i="5" s="1"/>
  <c r="C46" i="1"/>
  <c r="C43" i="1"/>
  <c r="M64" i="3"/>
  <c r="E67" i="5" s="1"/>
  <c r="K67" i="5" s="1"/>
  <c r="E64" i="5"/>
  <c r="K64" i="5" s="1"/>
  <c r="C33" i="1"/>
  <c r="E60" i="5"/>
  <c r="E68" i="5"/>
  <c r="K68" i="5" s="1"/>
  <c r="C54" i="1"/>
  <c r="E65" i="5"/>
  <c r="K65" i="5" s="1"/>
  <c r="C36" i="1"/>
  <c r="C15" i="1"/>
  <c r="C16" i="1" s="1"/>
  <c r="C25" i="1"/>
  <c r="C59" i="1"/>
  <c r="C14" i="1"/>
  <c r="C23" i="1"/>
  <c r="E61" i="5"/>
  <c r="K61" i="5" s="1"/>
  <c r="C27" i="1" l="1"/>
  <c r="F29" i="3" s="1"/>
  <c r="E62" i="5" s="1"/>
  <c r="K62" i="5" s="1"/>
  <c r="I29" i="3"/>
  <c r="H29" i="3"/>
  <c r="C18" i="1"/>
  <c r="C17" i="1"/>
  <c r="C48" i="1"/>
  <c r="J29" i="3" s="1"/>
  <c r="C37" i="1"/>
  <c r="G29" i="3" s="1"/>
  <c r="C58" i="1"/>
  <c r="K29" i="3" s="1"/>
  <c r="I85" i="3"/>
  <c r="H43" i="3"/>
  <c r="I43" i="3"/>
  <c r="J35" i="3"/>
  <c r="H85" i="3"/>
  <c r="J85" i="3"/>
  <c r="K85" i="3"/>
  <c r="K35" i="3"/>
  <c r="K60" i="5"/>
  <c r="H50" i="3" l="1"/>
  <c r="I50" i="3"/>
  <c r="E71" i="5"/>
  <c r="K71" i="5"/>
  <c r="K73" i="5" s="1"/>
  <c r="K77" i="5" s="1"/>
  <c r="E73" i="5" l="1"/>
  <c r="E77"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<sst xmlns="http://schemas.openxmlformats.org/spreadsheetml/2006/main" count="382" uniqueCount="218">
  <si>
    <t>Cut &amp; Carry-Verfahren mit Kleegras</t>
  </si>
  <si>
    <t>1. Schnitt</t>
  </si>
  <si>
    <t>2. Schnitt</t>
  </si>
  <si>
    <t>3. Schnitt</t>
  </si>
  <si>
    <t>Leistungen aus Biomassenutzung</t>
  </si>
  <si>
    <t>N-Gehalt</t>
  </si>
  <si>
    <t>kg/ha</t>
  </si>
  <si>
    <t>Direktkosten</t>
  </si>
  <si>
    <t>Saatgut</t>
  </si>
  <si>
    <t>€/kg</t>
  </si>
  <si>
    <t>t/ha</t>
  </si>
  <si>
    <t>€/t</t>
  </si>
  <si>
    <t>€/ha</t>
  </si>
  <si>
    <t>Arbeitserledigungskosten (AEK)1</t>
  </si>
  <si>
    <t>Summe var. Arbeitserledigungskosten</t>
  </si>
  <si>
    <t>Arbeitserledigungskosten Biomassewerbung/-bergung (LU/MR VK)</t>
  </si>
  <si>
    <t>Summe feste Arbeitserledigungskosten (AEK)</t>
  </si>
  <si>
    <t>DAKfL</t>
  </si>
  <si>
    <t>4. Schnitt</t>
  </si>
  <si>
    <t>5. Schnitt</t>
  </si>
  <si>
    <t>Mulchen</t>
  </si>
  <si>
    <t>F-M-Kooperation</t>
  </si>
  <si>
    <t>Biogas- anlage</t>
  </si>
  <si>
    <t>Ballen</t>
  </si>
  <si>
    <t>Ladewagen</t>
  </si>
  <si>
    <t>C&amp;C Feldhäcksler</t>
  </si>
  <si>
    <t>C&amp;C Ladewagen</t>
  </si>
  <si>
    <t>TM</t>
  </si>
  <si>
    <t>Kleegras-Schnitte</t>
  </si>
  <si>
    <t>Anzahl Schnitte</t>
  </si>
  <si>
    <t>Ertragsanteile der einzelnen Schnitte</t>
  </si>
  <si>
    <t>kg/t TM</t>
  </si>
  <si>
    <t>Summe</t>
  </si>
  <si>
    <t>Biogasanlage</t>
  </si>
  <si>
    <t>Organische Düngung</t>
  </si>
  <si>
    <t>dt/ha</t>
  </si>
  <si>
    <t>€/dt</t>
  </si>
  <si>
    <t>K-Mg-Düngung</t>
  </si>
  <si>
    <t xml:space="preserve">Stoppelgrubber (Arbeitstiefe ca. 10 - 15 cm) </t>
  </si>
  <si>
    <t>Kurzscheibenegge 3 m (Arbeitstiefe ca. 5 cm)</t>
  </si>
  <si>
    <t>Kreiselegge + Aufbaudrillmaschine (3 m)</t>
  </si>
  <si>
    <t>Cambridge-Walze 6 m</t>
  </si>
  <si>
    <t>Kreiselmäher Anbau 3,2 m mit Aufbereiter</t>
  </si>
  <si>
    <t>Kreiselschwader (8 - 12 m)</t>
  </si>
  <si>
    <t>Quaderballen-Wickelgerät incl. Folie</t>
  </si>
  <si>
    <t>Aussaatkosten (Drillsaat)</t>
  </si>
  <si>
    <t>Transportkosten Cut &amp; Carry</t>
  </si>
  <si>
    <t>Schlaggröße = 5 ha</t>
  </si>
  <si>
    <t>Dieselpreis:</t>
  </si>
  <si>
    <t>Häckseln</t>
  </si>
  <si>
    <t>Stand: 2025</t>
  </si>
  <si>
    <t>LU-Dienstleistung</t>
  </si>
  <si>
    <t>KTBL-Verfahren: Rotklee-Gras-Gemenge-Anwelksilage (35% TM)</t>
  </si>
  <si>
    <t>zusätzlich ab 1 km /t FM</t>
  </si>
  <si>
    <t>Akh/t FM</t>
  </si>
  <si>
    <t>Dieselverbrauch l/t FM</t>
  </si>
  <si>
    <t>Häckseln €/t FM</t>
  </si>
  <si>
    <t>Transport €/t FM</t>
  </si>
  <si>
    <t>Festfahren €/t FM</t>
  </si>
  <si>
    <t>Ladewagen €/t FM</t>
  </si>
  <si>
    <t>Su.</t>
  </si>
  <si>
    <t>Düngung Kleegras</t>
  </si>
  <si>
    <t>km</t>
  </si>
  <si>
    <t>Netto</t>
  </si>
  <si>
    <t>€/h</t>
  </si>
  <si>
    <t>Gesamtmenge</t>
  </si>
  <si>
    <t>Gesamtdieselkosten</t>
  </si>
  <si>
    <t>Transport-Dienstl.</t>
  </si>
  <si>
    <t>Schleuderstreuer 1.500 ltr., 27m</t>
  </si>
  <si>
    <t>Streuer Kompost/Champost/HTK incl. Laden</t>
  </si>
  <si>
    <t>Zwischenfrucht schlegeln</t>
  </si>
  <si>
    <t>Fahrerlohn</t>
  </si>
  <si>
    <t>Rundballenpresse Silage</t>
  </si>
  <si>
    <t>€/Ballen</t>
  </si>
  <si>
    <t>Rundballen-Wickelgerät incl. Folie</t>
  </si>
  <si>
    <t>Quaderballenpresse Silage</t>
  </si>
  <si>
    <t>Silierung Rundballen</t>
  </si>
  <si>
    <t>Silierung Quaderballen</t>
  </si>
  <si>
    <t>Silo-Rundballen</t>
  </si>
  <si>
    <t>Silo-Quaderballen</t>
  </si>
  <si>
    <t>Summe Dieselkosten</t>
  </si>
  <si>
    <t>Summe Arbeitskosten</t>
  </si>
  <si>
    <t>Fahrerlohn:</t>
  </si>
  <si>
    <t>Düngungskosten</t>
  </si>
  <si>
    <t>Optionen-Verfahren</t>
  </si>
  <si>
    <t>Arbeitserledigungskosten Biomassewerbung/-bergung</t>
  </si>
  <si>
    <t>Kreiselmäher mit Aufbereiter</t>
  </si>
  <si>
    <t>Kreiselschwader</t>
  </si>
  <si>
    <t>Erntekosten</t>
  </si>
  <si>
    <t>Transportkosten</t>
  </si>
  <si>
    <t>Dreiachs-Dreiseiten-Kipper (24 t zGG, 18 t NL)</t>
  </si>
  <si>
    <t>Geber-Nehmerfeld C&amp;C</t>
  </si>
  <si>
    <t>Feld-Lagerplatz Ballen/Silage</t>
  </si>
  <si>
    <t xml:space="preserve">                      = Eingabefelder</t>
  </si>
  <si>
    <t xml:space="preserve">                      = Auswahlfelder</t>
  </si>
  <si>
    <t>Ballengewicht</t>
  </si>
  <si>
    <t>Siloplatte Feldhäcksler</t>
  </si>
  <si>
    <t>Siloplatte Ladewagen</t>
  </si>
  <si>
    <t>Kosten Siloplatte</t>
  </si>
  <si>
    <t>Herstellungskosten</t>
  </si>
  <si>
    <t>Abschreibung</t>
  </si>
  <si>
    <t>Jahre</t>
  </si>
  <si>
    <t>Zinssatz</t>
  </si>
  <si>
    <t>JAHRESKOSTEN</t>
  </si>
  <si>
    <t xml:space="preserve">Raumgewicht Grassilage 35% </t>
  </si>
  <si>
    <t>kg/cbm</t>
  </si>
  <si>
    <t>Silagemenge</t>
  </si>
  <si>
    <t>TM Grassilage</t>
  </si>
  <si>
    <t>Lagerkosten Siloplatte</t>
  </si>
  <si>
    <t>Aussaatkosten</t>
  </si>
  <si>
    <r>
      <t xml:space="preserve">Ökonomie KG-Cut &amp; Carry - </t>
    </r>
    <r>
      <rPr>
        <b/>
        <sz val="12"/>
        <color theme="1"/>
        <rFont val="Calibri"/>
        <family val="2"/>
        <scheme val="minor"/>
      </rPr>
      <t>Dateneingabe und Auswertung</t>
    </r>
  </si>
  <si>
    <t>Transportkosten F-M Kooperation</t>
  </si>
  <si>
    <t>Transportkosten Biogasanlage</t>
  </si>
  <si>
    <t>C&amp;C</t>
  </si>
  <si>
    <t>Siloplatte</t>
  </si>
  <si>
    <t>Ausbringungskosten Stallmist</t>
  </si>
  <si>
    <r>
      <t>ausgeblendete Zeile</t>
    </r>
    <r>
      <rPr>
        <sz val="9"/>
        <color theme="4" tint="-0.249977111117893"/>
        <rFont val="Calibri"/>
        <family val="2"/>
        <scheme val="minor"/>
      </rPr>
      <t xml:space="preserve"> (Ausbringkosten org. Dünger)</t>
    </r>
  </si>
  <si>
    <r>
      <t>ausgeblendete Zeile</t>
    </r>
    <r>
      <rPr>
        <sz val="10"/>
        <color theme="4" tint="-0.249977111117893"/>
        <rFont val="Calibri"/>
        <family val="2"/>
        <scheme val="minor"/>
      </rPr>
      <t xml:space="preserve"> </t>
    </r>
    <r>
      <rPr>
        <sz val="9"/>
        <color theme="4" tint="-0.249977111117893"/>
        <rFont val="Calibri"/>
        <family val="2"/>
        <scheme val="minor"/>
      </rPr>
      <t>(Ausbringkosten K+Mg-Dünger)</t>
    </r>
  </si>
  <si>
    <r>
      <t>ausgeblendete Zeile</t>
    </r>
    <r>
      <rPr>
        <sz val="10"/>
        <color theme="4" tint="-0.249977111117893"/>
        <rFont val="Calibri"/>
        <family val="2"/>
        <scheme val="minor"/>
      </rPr>
      <t xml:space="preserve"> </t>
    </r>
    <r>
      <rPr>
        <sz val="9"/>
        <color theme="4" tint="-0.249977111117893"/>
        <rFont val="Calibri"/>
        <family val="2"/>
        <scheme val="minor"/>
      </rPr>
      <t>(Ausbringkosten S-Dünger)</t>
    </r>
  </si>
  <si>
    <t>Ausbringungskosten Gärrest</t>
  </si>
  <si>
    <t>Mulchkosten</t>
  </si>
  <si>
    <t>Lagerkosten</t>
  </si>
  <si>
    <t>- Siloplatte</t>
  </si>
  <si>
    <t>- F-M Kooperation</t>
  </si>
  <si>
    <t>- Biogasanlage</t>
  </si>
  <si>
    <t>Ausbringkosten</t>
  </si>
  <si>
    <t>- Stallmist</t>
  </si>
  <si>
    <t>- Gärrest</t>
  </si>
  <si>
    <t>- Silage</t>
  </si>
  <si>
    <t>- Silageballen</t>
  </si>
  <si>
    <t>Lagerkosten Silageballen</t>
  </si>
  <si>
    <t>Transportkosten Silageballen</t>
  </si>
  <si>
    <t>Lagerdauer</t>
  </si>
  <si>
    <t>Kosten/Mon.</t>
  </si>
  <si>
    <t>Ausbringungskosten Silage</t>
  </si>
  <si>
    <t>Summe Verfahrenskosten</t>
  </si>
  <si>
    <t xml:space="preserve">Summe </t>
  </si>
  <si>
    <r>
      <rPr>
        <b/>
        <sz val="14"/>
        <color theme="1"/>
        <rFont val="Calibri"/>
        <family val="2"/>
        <scheme val="minor"/>
      </rPr>
      <t>B</t>
    </r>
    <r>
      <rPr>
        <b/>
        <sz val="12"/>
        <color theme="1"/>
        <rFont val="Calibri"/>
        <family val="2"/>
        <scheme val="minor"/>
      </rPr>
      <t xml:space="preserve"> - Auswertung</t>
    </r>
  </si>
  <si>
    <r>
      <rPr>
        <b/>
        <sz val="14"/>
        <color theme="1"/>
        <rFont val="Calibri"/>
        <family val="2"/>
        <scheme val="minor"/>
      </rPr>
      <t>A</t>
    </r>
    <r>
      <rPr>
        <b/>
        <sz val="12"/>
        <color theme="1"/>
        <rFont val="Calibri"/>
        <family val="2"/>
        <scheme val="minor"/>
      </rPr>
      <t xml:space="preserve"> - Dateneingabe</t>
    </r>
  </si>
  <si>
    <t>N-Bereitstellung</t>
  </si>
  <si>
    <t>N-Kosten</t>
  </si>
  <si>
    <t>Nettobeträge!</t>
  </si>
  <si>
    <t>Stand 2025</t>
  </si>
  <si>
    <t>Erfahrungssätze für überbetriebliche Maschinenarbeiten im Rheinland</t>
  </si>
  <si>
    <t>oder</t>
  </si>
  <si>
    <t>Standardwerte</t>
  </si>
  <si>
    <t>kg N/t TM</t>
  </si>
  <si>
    <t xml:space="preserve">          Gesamtertrag</t>
  </si>
  <si>
    <t xml:space="preserve">          Einzelschnitte</t>
  </si>
  <si>
    <t>(Nettobeträge)</t>
  </si>
  <si>
    <t>kg</t>
  </si>
  <si>
    <t>Stallmist in t *</t>
  </si>
  <si>
    <t>N-Gesamtertrag</t>
  </si>
  <si>
    <t>N-Einzelschnitt</t>
  </si>
  <si>
    <t>Eingabeoptionen:</t>
  </si>
  <si>
    <t>Auswahl der Verfahren</t>
  </si>
  <si>
    <t>S-Düngung</t>
  </si>
  <si>
    <t>Standardwerte: 28 kg/N/t TM bei 18% TM</t>
  </si>
  <si>
    <t>Gesamtertrag</t>
  </si>
  <si>
    <t>t FM/ha</t>
  </si>
  <si>
    <t>N-Lieferung (Schnitte)</t>
  </si>
  <si>
    <t>Zum Weiterrechnen verwendeter Ertrag</t>
  </si>
  <si>
    <r>
      <t xml:space="preserve">Einzelertrag </t>
    </r>
    <r>
      <rPr>
        <b/>
        <sz val="11"/>
        <color rgb="FFFF0000"/>
        <rFont val="Calibri"/>
        <family val="2"/>
        <scheme val="minor"/>
      </rPr>
      <t>pro Schnitt</t>
    </r>
    <r>
      <rPr>
        <sz val="11"/>
        <color theme="1"/>
        <rFont val="Calibri"/>
        <family val="2"/>
        <scheme val="minor"/>
      </rPr>
      <t xml:space="preserve"> / </t>
    </r>
    <r>
      <rPr>
        <b/>
        <sz val="11"/>
        <color rgb="FF00B0F0"/>
        <rFont val="Calibri"/>
        <family val="2"/>
        <scheme val="minor"/>
      </rPr>
      <t>Gesamtertrag</t>
    </r>
  </si>
  <si>
    <t>Summe Direktkosten</t>
  </si>
  <si>
    <t>% TM</t>
  </si>
  <si>
    <t>TM-Gehalt</t>
  </si>
  <si>
    <t>Tabelle zur Abschätzung des Stickstoffgehalts im Aufwuchs auf dem Geberfeld</t>
  </si>
  <si>
    <t>Entwicklungs-stadium Leguminosen</t>
  </si>
  <si>
    <t>100 % Leguminose (Rotklee, Luzerne)</t>
  </si>
  <si>
    <t>100 % Gras</t>
  </si>
  <si>
    <t>70 % Leg., 30 % Gras</t>
  </si>
  <si>
    <t>50 % Leg., 50 % Gras</t>
  </si>
  <si>
    <t>30 % Leg., 70 % Gras</t>
  </si>
  <si>
    <t>Volle Blüte</t>
  </si>
  <si>
    <t xml:space="preserve">Beginn Blüte </t>
  </si>
  <si>
    <t>Knospen</t>
  </si>
  <si>
    <t>Vor Knospen</t>
  </si>
  <si>
    <t>Entwicklungsstadium Leguminosen</t>
  </si>
  <si>
    <t>N-Gehalt (%)</t>
  </si>
  <si>
    <t>Liste Auswahl Ertragserhebung</t>
  </si>
  <si>
    <t>Geschätzter Kohlenstoffgehalt (% in TM)</t>
  </si>
  <si>
    <t>Kleegras</t>
  </si>
  <si>
    <t>b) Sonstige Ertragsmessung</t>
  </si>
  <si>
    <t>Luzernegras</t>
  </si>
  <si>
    <t>c) Quadratmeterschnitte</t>
  </si>
  <si>
    <t>Klee</t>
  </si>
  <si>
    <t>d) kompr. Bestandeshöhe</t>
  </si>
  <si>
    <t>Gras N-Gehalt (%)</t>
  </si>
  <si>
    <t>Luzerne</t>
  </si>
  <si>
    <t>DLG-Futterwerttabelle</t>
  </si>
  <si>
    <t>Mittlerer N-Gehalt alle Schnitte</t>
  </si>
  <si>
    <t>Luzerne 1. Schnitt</t>
  </si>
  <si>
    <t>Vor der Konspe</t>
  </si>
  <si>
    <t>In der Knospe</t>
  </si>
  <si>
    <t>Beginn der Blüte</t>
  </si>
  <si>
    <t>Mitte bis Ende der Blüte</t>
  </si>
  <si>
    <t>Luzerne Folgeaufwüchse</t>
  </si>
  <si>
    <t>Rotklee 1. Schnitt</t>
  </si>
  <si>
    <t>Rotklee Folgeaufwüchse</t>
  </si>
  <si>
    <t>(* Eingabe notwendig, sonst keine Berechnung der Ausbringkosten)</t>
  </si>
  <si>
    <r>
      <t>N-Gehalt (</t>
    </r>
    <r>
      <rPr>
        <b/>
        <sz val="12"/>
        <color theme="1"/>
        <rFont val="Calibri"/>
        <family val="2"/>
        <scheme val="minor"/>
      </rPr>
      <t>kg/t Trockenmasse</t>
    </r>
    <r>
      <rPr>
        <sz val="12"/>
        <color theme="1"/>
        <rFont val="Calibri"/>
        <family val="2"/>
        <scheme val="minor"/>
      </rPr>
      <t>) zur Orientierung</t>
    </r>
  </si>
  <si>
    <r>
      <t xml:space="preserve">Feldentfernungen </t>
    </r>
    <r>
      <rPr>
        <sz val="11"/>
        <color theme="1"/>
        <rFont val="Calibri"/>
        <family val="2"/>
        <scheme val="minor"/>
      </rPr>
      <t>(einfache Strecke)</t>
    </r>
  </si>
  <si>
    <t>Gärrest in m³ *</t>
  </si>
  <si>
    <t xml:space="preserve">Orientierung im Dokument: </t>
  </si>
  <si>
    <t>Eingabefeld</t>
  </si>
  <si>
    <t>Auswahlfeld</t>
  </si>
  <si>
    <t>Einzelschnitte</t>
  </si>
  <si>
    <t xml:space="preserve">der N-Menge im Aufwuchs </t>
  </si>
  <si>
    <t>als Dünger zurückerhalten</t>
  </si>
  <si>
    <r>
      <rPr>
        <b/>
        <sz val="11"/>
        <color theme="1"/>
        <rFont val="Calibri"/>
        <family val="2"/>
        <scheme val="minor"/>
      </rPr>
      <t>Rücknahmemenge</t>
    </r>
    <r>
      <rPr>
        <sz val="11"/>
        <color theme="1"/>
        <rFont val="Calibri"/>
        <family val="2"/>
        <scheme val="minor"/>
      </rPr>
      <t xml:space="preserve"> </t>
    </r>
    <r>
      <rPr>
        <sz val="10"/>
        <color theme="1"/>
        <rFont val="Calibri"/>
        <family val="2"/>
        <scheme val="minor"/>
      </rPr>
      <t>(pro ha Geberfläche, über alle betreffenden Schnitte)</t>
    </r>
  </si>
  <si>
    <r>
      <t xml:space="preserve">C&amp;C-Ökonom- </t>
    </r>
    <r>
      <rPr>
        <b/>
        <sz val="12"/>
        <color theme="1"/>
        <rFont val="Calibri"/>
        <family val="2"/>
        <scheme val="minor"/>
      </rPr>
      <t>Dateneingabe und Auswertung</t>
    </r>
  </si>
  <si>
    <t>Version</t>
  </si>
  <si>
    <t>Release</t>
  </si>
  <si>
    <t>Änderungen</t>
  </si>
  <si>
    <t>1.0</t>
  </si>
  <si>
    <t>März 2026</t>
  </si>
  <si>
    <t xml:space="preserve">  Link zum Cut &amp; Carry-Praxisleitfaden: </t>
  </si>
  <si>
    <t>Hier klicken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</si>
</sst>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0.00\ [$€-407]_-;\-* #,##0.00\ [$€-407]_-;_-* &quot;-&quot;??\ [$€-407]_-;_-@_-"/>
    <numFmt numFmtId="165" formatCode="0.0"/>
    <numFmt numFmtId="166" formatCode="0\ &quot;€/ha&quot;"/>
    <numFmt numFmtId="167" formatCode="0.0000"/>
    <numFmt numFmtId="168" formatCode="0.00\ &quot;€/l&quot;"/>
    <numFmt numFmtId="169" formatCode="#,##0\ &quot;€&quot;"/>
    <numFmt numFmtId="170" formatCode="0.00\ &quot;€/h&quot;"/>
    <numFmt numFmtId="171" formatCode="0\ &quot;kg&quot;"/>
    <numFmt numFmtId="172" formatCode="0\ &quot;€/cbm&quot;"/>
    <numFmt numFmtId="173" formatCode="0.0%"/>
    <numFmt numFmtId="174" formatCode="0.00\ &quot;€/cbm&quot;"/>
    <numFmt numFmtId="175" formatCode="0.0\ &quot;t&quot;"/>
    <numFmt numFmtId="176" formatCode="0\ &quot;Monate&quot;"/>
    <numFmt numFmtId="177" formatCode="0.00\ &quot;€/t/Monat&quot;"/>
    <numFmt numFmtId="178" formatCode="0\ &quot;€/t&quot;"/>
    <numFmt numFmtId="179" formatCode="0\ &quot;t FM/ha&quot;"/>
    <numFmt numFmtId="180" formatCode="0\ &quot;kg N/ha&quot;"/>
    <numFmt numFmtId="181" formatCode="0.00\ &quot;€/ha&quot;"/>
    <numFmt numFmtId="182" formatCode="0.00\ &quot;€/kg N&quot;"/>
    <numFmt numFmtId="183" formatCode="0\ &quot;km&quot;"/>
    <numFmt numFmtId="184" formatCode="0\ &quot;t/ha&quot;"/>
    <numFmt numFmtId="185" formatCode="0\ &quot;m³/ha&quot;"/>
  </numFmts>
  <fonts count="34"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1"/>
      <color theme="1"/>
      <name val="Calibri"/>
      <family val="2"/>
      <scheme val="minor"/>
    </font>
    <font>
      <b/>
      <sz val="12"/>
      <color theme="1"/>
      <name val="Calibri"/>
      <family val="2"/>
      <scheme val="minor"/>
    </font>
    <font>
      <i/>
      <u/>
      <sz val="11"/>
      <color theme="1"/>
      <name val="Calibri"/>
      <family val="2"/>
      <scheme val="minor"/>
    </font>
    <font>
      <sz val="11"/>
      <color theme="4" tint="-0.249977111117893"/>
      <name val="Calibri"/>
      <family val="2"/>
      <scheme val="minor"/>
    </font>
    <font>
      <sz val="9"/>
      <color theme="4" tint="-0.249977111117893"/>
      <name val="Calibri"/>
      <family val="2"/>
      <scheme val="minor"/>
    </font>
    <font>
      <sz val="10"/>
      <color theme="4" tint="-0.249977111117893"/>
      <name val="Calibri"/>
      <family val="2"/>
      <scheme val="minor"/>
    </font>
    <font>
      <b/>
      <sz val="12"/>
      <color rgb="FF00B0F0"/>
      <name val="Calibri"/>
      <family val="2"/>
      <scheme val="minor"/>
    </font>
    <font>
      <b/>
      <sz val="12"/>
      <color rgb="FF00B050"/>
      <name val="Calibri"/>
      <family val="2"/>
      <scheme val="minor"/>
    </font>
    <font>
      <b/>
      <sz val="14"/>
      <color rgb="FF00B0F0"/>
      <name val="Calibri"/>
      <family val="2"/>
      <scheme val="minor"/>
    </font>
    <font>
      <b/>
      <u/>
      <sz val="14"/>
      <color theme="1"/>
      <name val="Calibri"/>
      <family val="2"/>
      <scheme val="minor"/>
    </font>
    <font>
      <sz val="9"/>
      <color theme="1"/>
      <name val="Calibri"/>
      <family val="2"/>
      <scheme val="minor"/>
    </font>
    <font>
      <sz val="10"/>
      <color theme="1"/>
      <name val="Calibri"/>
      <family val="2"/>
      <scheme val="minor"/>
    </font>
    <font>
      <sz val="11"/>
      <color rgb="FF3F3F76"/>
      <name val="Calibri"/>
      <family val="2"/>
      <scheme val="minor"/>
    </font>
    <font>
      <sz val="9"/>
      <name val="Calibri"/>
      <family val="2"/>
      <scheme val="minor"/>
    </font>
    <font>
      <b/>
      <sz val="11"/>
      <color rgb="FF00B0F0"/>
      <name val="Calibri"/>
      <family val="2"/>
      <scheme val="minor"/>
    </font>
    <font>
      <b/>
      <sz val="11"/>
      <color rgb="FFFF0000"/>
      <name val="Calibri"/>
      <family val="2"/>
      <scheme val="minor"/>
    </font>
    <font>
      <sz val="12"/>
      <color theme="1"/>
      <name val="Calibri"/>
      <family val="2"/>
      <scheme val="minor"/>
    </font>
    <font>
      <sz val="12"/>
      <color theme="1"/>
      <name val="Calibri"/>
      <family val="2"/>
    </font>
    <font>
      <sz val="11"/>
      <color rgb="FF000000"/>
      <name val="Calibri"/>
      <family val="2"/>
      <scheme val="minor"/>
    </font>
    <font>
      <b/>
      <sz val="11"/>
      <color rgb="FF000000"/>
      <name val="Calibri"/>
      <family val="2"/>
      <scheme val="minor"/>
    </font>
    <font>
      <b/>
      <sz val="11"/>
      <name val="Calibri"/>
      <family val="2"/>
      <scheme val="minor"/>
    </font>
    <font>
      <sz val="12"/>
      <color rgb="FFFF0000"/>
      <name val="Calibri"/>
      <family val="2"/>
      <scheme val="minor"/>
    </font>
    <font>
      <b/>
      <sz val="16"/>
      <name val="Calibri"/>
      <family val="2"/>
      <scheme val="minor"/>
    </font>
    <font>
      <b/>
      <sz val="18"/>
      <color theme="1"/>
      <name val="Calibri"/>
      <family val="2"/>
      <scheme val="minor"/>
    </font>
    <font>
      <sz val="12"/>
      <name val="Calibri"/>
      <family val="2"/>
      <scheme val="minor"/>
    </font>
    <font>
      <b/>
      <i/>
      <sz val="12"/>
      <color theme="1"/>
      <name val="Calibri"/>
      <family val="2"/>
      <scheme val="minor"/>
    </font>
    <font>
      <b/>
      <i/>
      <sz val="12"/>
      <name val="Calibri"/>
      <family val="2"/>
      <scheme val="minor"/>
    </font>
    <font>
      <u/>
      <sz val="11"/>
      <color theme="10"/>
      <name val="Calibri"/>
      <family val="2"/>
      <scheme val="minor"/>
    </font>
    <font>
      <b/>
      <i/>
      <sz val="11"/>
      <color theme="1"/>
      <name val="Calibri"/>
      <family val="2"/>
      <scheme val="minor"/>
    </font>
    <font>
      <i/>
      <u/>
      <sz val="11"/>
      <color theme="10"/>
      <name val="Calibri"/>
      <family val="2"/>
      <scheme val="minor"/>
    </font>
  </fonts>
  <fills count="15">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66"/>
        <bgColor indexed="64"/>
      </patternFill>
    </fill>
    <fill>
      <patternFill patternType="solid">
        <fgColor rgb="FFFFFF99"/>
        <bgColor indexed="64"/>
      </patternFill>
    </fill>
    <fill>
      <patternFill patternType="solid">
        <fgColor rgb="FFFFCC99"/>
      </patternFill>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EEF0DA"/>
        <bgColor indexed="64"/>
      </patternFill>
    </fill>
    <fill>
      <patternFill patternType="solid">
        <fgColor theme="0"/>
        <bgColor indexed="64"/>
      </patternFill>
    </fill>
    <fill>
      <patternFill patternType="solid">
        <fgColor rgb="FFBCCF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ck">
        <color rgb="FF00B0F0"/>
      </left>
      <right style="thick">
        <color rgb="FF00B0F0"/>
      </right>
      <top style="thin">
        <color indexed="64"/>
      </top>
      <bottom style="thin">
        <color indexed="64"/>
      </bottom>
      <diagonal/>
    </border>
    <border>
      <left style="thick">
        <color rgb="FF00B0F0"/>
      </left>
      <right style="thick">
        <color rgb="FF00B0F0"/>
      </right>
      <top style="thin">
        <color indexed="64"/>
      </top>
      <bottom style="thick">
        <color rgb="FF00B0F0"/>
      </bottom>
      <diagonal/>
    </border>
    <border>
      <left style="thick">
        <color rgb="FF00B0F0"/>
      </left>
      <right/>
      <top style="thick">
        <color rgb="FF00B0F0"/>
      </top>
      <bottom style="thick">
        <color rgb="FF00B0F0"/>
      </bottom>
      <diagonal/>
    </border>
    <border>
      <left/>
      <right style="thick">
        <color rgb="FF00B0F0"/>
      </right>
      <top style="thick">
        <color rgb="FF00B0F0"/>
      </top>
      <bottom style="thick">
        <color rgb="FF00B0F0"/>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style="thin">
        <color indexed="64"/>
      </right>
      <top/>
      <bottom style="thin">
        <color indexed="64"/>
      </bottom>
      <diagonal/>
    </border>
    <border>
      <left style="thin">
        <color indexed="64"/>
      </left>
      <right style="thick">
        <color rgb="FFFF0000"/>
      </right>
      <top/>
      <bottom style="thin">
        <color indexed="64"/>
      </bottom>
      <diagonal/>
    </border>
    <border>
      <left style="thick">
        <color rgb="FFFF0000"/>
      </left>
      <right style="thin">
        <color indexed="64"/>
      </right>
      <top/>
      <bottom style="thick">
        <color rgb="FFFF0000"/>
      </bottom>
      <diagonal/>
    </border>
    <border>
      <left style="thin">
        <color indexed="64"/>
      </left>
      <right style="thin">
        <color indexed="64"/>
      </right>
      <top/>
      <bottom style="thick">
        <color rgb="FFFF0000"/>
      </bottom>
      <diagonal/>
    </border>
    <border>
      <left style="thin">
        <color indexed="64"/>
      </left>
      <right style="thick">
        <color rgb="FFFF0000"/>
      </right>
      <top/>
      <bottom style="thick">
        <color rgb="FFFF0000"/>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rgb="FF7F7F7F"/>
      </left>
      <right style="thin">
        <color rgb="FF7F7F7F"/>
      </right>
      <top style="thin">
        <color rgb="FF7F7F7F"/>
      </top>
      <bottom style="thin">
        <color rgb="FF7F7F7F"/>
      </bottom>
      <diagonal/>
    </border>
    <border>
      <left style="thick">
        <color rgb="FF00B0F0"/>
      </left>
      <right style="thick">
        <color rgb="FF00B0F0"/>
      </right>
      <top style="thick">
        <color rgb="FF00B0F0"/>
      </top>
      <bottom style="thin">
        <color indexed="64"/>
      </bottom>
      <diagonal/>
    </border>
  </borders>
  <cellStyleXfs count="4">
    <xf numFmtId="0" fontId="0" fillId="0" borderId="0"/>
    <xf numFmtId="9" fontId="3" fillId="0" borderId="0" applyFont="0" applyFill="0" applyBorder="0" applyAlignment="0" applyProtection="0"/>
    <xf numFmtId="0" fontId="16" fillId="8" borderId="30" applyNumberFormat="0" applyAlignment="0" applyProtection="0"/>
    <xf numFmtId="0" fontId="31" fillId="0" borderId="0" applyNumberFormat="0" applyFill="0" applyBorder="0" applyAlignment="0" applyProtection="0"/>
  </cellStyleXfs>
  <cellXfs count="232">
    <xf numFmtId="0" fontId="0" fillId="0" borderId="0" xfId="0"/>
    <xf numFmtId="0" fontId="2" fillId="0" borderId="0" xfId="0" applyFont="1"/>
    <xf numFmtId="0" fontId="0" fillId="0" borderId="1" xfId="0" applyBorder="1"/>
    <xf numFmtId="0" fontId="1" fillId="0" borderId="1" xfId="0" applyFont="1" applyBorder="1"/>
    <xf numFmtId="0" fontId="0" fillId="0" borderId="2" xfId="0" applyBorder="1"/>
    <xf numFmtId="0" fontId="1" fillId="0" borderId="0" xfId="0" applyFont="1"/>
    <xf numFmtId="2" fontId="0" fillId="0" borderId="0" xfId="0" applyNumberFormat="1"/>
    <xf numFmtId="164" fontId="0" fillId="0" borderId="0" xfId="0" applyNumberFormat="1"/>
    <xf numFmtId="0" fontId="4" fillId="0" borderId="0" xfId="0" applyFont="1"/>
    <xf numFmtId="9" fontId="0" fillId="0" borderId="0" xfId="0" applyNumberFormat="1"/>
    <xf numFmtId="9" fontId="0" fillId="0" borderId="0" xfId="1" applyFont="1"/>
    <xf numFmtId="0" fontId="0" fillId="0" borderId="0" xfId="0" applyAlignment="1">
      <alignment horizontal="right"/>
    </xf>
    <xf numFmtId="9" fontId="0" fillId="0" borderId="1" xfId="0" applyNumberFormat="1" applyBorder="1"/>
    <xf numFmtId="9" fontId="0" fillId="0" borderId="1" xfId="1" applyFont="1" applyBorder="1"/>
    <xf numFmtId="0" fontId="0" fillId="3" borderId="1" xfId="0" applyFill="1" applyBorder="1"/>
    <xf numFmtId="9" fontId="0" fillId="3" borderId="1" xfId="0" applyNumberFormat="1" applyFill="1"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0" fillId="0" borderId="0" xfId="0" applyBorder="1" applyAlignment="1">
      <alignment horizontal="right"/>
    </xf>
    <xf numFmtId="0" fontId="0" fillId="0" borderId="12" xfId="0" applyBorder="1"/>
    <xf numFmtId="0" fontId="0" fillId="0" borderId="13" xfId="0" applyBorder="1"/>
    <xf numFmtId="0" fontId="0" fillId="0" borderId="14" xfId="0" applyBorder="1"/>
    <xf numFmtId="0" fontId="0" fillId="0" borderId="6" xfId="0" applyBorder="1" applyAlignment="1">
      <alignment horizontal="right"/>
    </xf>
    <xf numFmtId="0" fontId="0" fillId="0" borderId="3" xfId="0" applyBorder="1"/>
    <xf numFmtId="0" fontId="0" fillId="0" borderId="15" xfId="0" applyBorder="1"/>
    <xf numFmtId="2" fontId="0" fillId="2" borderId="0" xfId="0" applyNumberFormat="1" applyFill="1"/>
    <xf numFmtId="0" fontId="5" fillId="0" borderId="0" xfId="0" applyFont="1"/>
    <xf numFmtId="168" fontId="0" fillId="2" borderId="0" xfId="0" applyNumberFormat="1" applyFill="1" applyAlignment="1">
      <alignment horizontal="left"/>
    </xf>
    <xf numFmtId="0" fontId="6" fillId="5" borderId="0" xfId="0" applyFont="1" applyFill="1" applyAlignment="1">
      <alignment horizontal="right"/>
    </xf>
    <xf numFmtId="0" fontId="0" fillId="5" borderId="0" xfId="0" applyFill="1"/>
    <xf numFmtId="0" fontId="1" fillId="0" borderId="0" xfId="0" applyFont="1" applyAlignment="1">
      <alignment horizontal="right"/>
    </xf>
    <xf numFmtId="169" fontId="0" fillId="0" borderId="0" xfId="0" applyNumberFormat="1"/>
    <xf numFmtId="0" fontId="0" fillId="0" borderId="3" xfId="0" applyBorder="1" applyAlignment="1">
      <alignment horizontal="center" vertical="center"/>
    </xf>
    <xf numFmtId="0" fontId="0" fillId="0" borderId="11" xfId="0" applyBorder="1" applyAlignment="1">
      <alignment horizontal="right"/>
    </xf>
    <xf numFmtId="0" fontId="0" fillId="0" borderId="0" xfId="0" applyAlignment="1">
      <alignment horizontal="center"/>
    </xf>
    <xf numFmtId="0" fontId="0" fillId="2" borderId="0" xfId="0" applyFill="1"/>
    <xf numFmtId="0" fontId="0" fillId="0" borderId="0" xfId="0" applyFill="1"/>
    <xf numFmtId="0" fontId="0" fillId="0" borderId="0" xfId="0" applyAlignment="1">
      <alignment horizontal="left"/>
    </xf>
    <xf numFmtId="2" fontId="0" fillId="2" borderId="0" xfId="0" applyNumberFormat="1" applyFill="1" applyBorder="1"/>
    <xf numFmtId="2" fontId="0" fillId="0" borderId="0" xfId="0" applyNumberFormat="1" applyAlignment="1">
      <alignment horizontal="right"/>
    </xf>
    <xf numFmtId="167" fontId="0" fillId="2" borderId="0" xfId="0" applyNumberFormat="1" applyFill="1"/>
    <xf numFmtId="0" fontId="0" fillId="0" borderId="0" xfId="0" applyAlignment="1">
      <alignment horizontal="center"/>
    </xf>
    <xf numFmtId="172" fontId="0" fillId="2" borderId="0" xfId="0" applyNumberFormat="1" applyFill="1"/>
    <xf numFmtId="173" fontId="0" fillId="2" borderId="0" xfId="1" applyNumberFormat="1" applyFont="1" applyFill="1"/>
    <xf numFmtId="174" fontId="0" fillId="0" borderId="0" xfId="0" applyNumberFormat="1" applyFill="1"/>
    <xf numFmtId="9" fontId="0" fillId="2" borderId="0" xfId="1" applyFont="1" applyFill="1"/>
    <xf numFmtId="2" fontId="0" fillId="0" borderId="0" xfId="0" applyNumberFormat="1" applyFill="1"/>
    <xf numFmtId="0" fontId="0" fillId="0" borderId="0" xfId="0" applyAlignment="1">
      <alignment horizontal="center"/>
    </xf>
    <xf numFmtId="0" fontId="0" fillId="0" borderId="0" xfId="0" applyFill="1" applyAlignment="1">
      <alignment horizontal="right"/>
    </xf>
    <xf numFmtId="9" fontId="0" fillId="0" borderId="0" xfId="1" applyFont="1" applyFill="1"/>
    <xf numFmtId="175" fontId="0" fillId="0" borderId="0" xfId="0" applyNumberFormat="1" applyAlignment="1">
      <alignment horizontal="center"/>
    </xf>
    <xf numFmtId="0" fontId="0" fillId="0" borderId="0" xfId="0" applyFill="1" applyAlignment="1">
      <alignment horizontal="left"/>
    </xf>
    <xf numFmtId="0" fontId="0" fillId="0" borderId="9" xfId="0" applyBorder="1" applyAlignment="1">
      <alignment wrapText="1"/>
    </xf>
    <xf numFmtId="0" fontId="0" fillId="0" borderId="10" xfId="0" applyBorder="1" applyAlignment="1">
      <alignment wrapText="1"/>
    </xf>
    <xf numFmtId="2" fontId="0" fillId="0" borderId="11" xfId="0" applyNumberFormat="1" applyBorder="1"/>
    <xf numFmtId="1" fontId="0" fillId="0" borderId="0" xfId="0" applyNumberFormat="1" applyBorder="1"/>
    <xf numFmtId="1" fontId="0" fillId="0" borderId="12" xfId="0" applyNumberFormat="1" applyBorder="1"/>
    <xf numFmtId="2" fontId="0" fillId="0" borderId="0" xfId="0" applyNumberFormat="1" applyBorder="1"/>
    <xf numFmtId="164" fontId="0" fillId="0" borderId="0" xfId="0" applyNumberFormat="1" applyBorder="1"/>
    <xf numFmtId="0" fontId="0" fillId="0" borderId="11" xfId="0" applyFill="1" applyBorder="1"/>
    <xf numFmtId="0" fontId="0" fillId="0" borderId="0" xfId="0" applyFill="1" applyBorder="1"/>
    <xf numFmtId="0" fontId="0" fillId="0" borderId="12" xfId="0" applyFill="1" applyBorder="1"/>
    <xf numFmtId="164" fontId="0" fillId="0" borderId="0" xfId="0" applyNumberFormat="1" applyFill="1" applyBorder="1"/>
    <xf numFmtId="164" fontId="0" fillId="0" borderId="12" xfId="0" applyNumberFormat="1" applyBorder="1"/>
    <xf numFmtId="0" fontId="0" fillId="0" borderId="0" xfId="0" applyFill="1" applyAlignment="1">
      <alignment horizontal="center"/>
    </xf>
    <xf numFmtId="176" fontId="0" fillId="2" borderId="0" xfId="0" applyNumberFormat="1" applyFill="1" applyAlignment="1">
      <alignment horizontal="center"/>
    </xf>
    <xf numFmtId="177" fontId="0" fillId="2" borderId="0" xfId="0" applyNumberFormat="1" applyFill="1" applyAlignment="1">
      <alignment horizontal="center"/>
    </xf>
    <xf numFmtId="178" fontId="0" fillId="0" borderId="0" xfId="0" applyNumberFormat="1" applyFill="1" applyAlignment="1">
      <alignment horizontal="center"/>
    </xf>
    <xf numFmtId="164" fontId="0" fillId="0" borderId="13" xfId="0" applyNumberFormat="1" applyBorder="1"/>
    <xf numFmtId="0" fontId="1" fillId="0" borderId="3" xfId="0" applyFont="1" applyBorder="1" applyAlignment="1">
      <alignment horizontal="right"/>
    </xf>
    <xf numFmtId="0" fontId="1" fillId="0" borderId="15" xfId="0" applyFont="1" applyBorder="1" applyAlignment="1">
      <alignment horizontal="right"/>
    </xf>
    <xf numFmtId="0" fontId="1" fillId="0" borderId="5" xfId="0" applyFont="1" applyBorder="1"/>
    <xf numFmtId="0" fontId="0" fillId="0" borderId="7" xfId="0" applyBorder="1" applyAlignment="1">
      <alignment horizontal="right"/>
    </xf>
    <xf numFmtId="0" fontId="1" fillId="0" borderId="1" xfId="0" applyFont="1" applyBorder="1" applyAlignment="1">
      <alignment horizontal="right"/>
    </xf>
    <xf numFmtId="0" fontId="5" fillId="0" borderId="7" xfId="0" applyFont="1" applyFill="1" applyBorder="1" applyAlignment="1">
      <alignment horizontal="right"/>
    </xf>
    <xf numFmtId="0" fontId="5" fillId="0" borderId="10" xfId="0" applyFont="1" applyFill="1" applyBorder="1" applyAlignment="1">
      <alignment horizontal="right" vertical="center"/>
    </xf>
    <xf numFmtId="0" fontId="5" fillId="0" borderId="12" xfId="0" applyFont="1" applyFill="1" applyBorder="1" applyAlignment="1">
      <alignment horizontal="right" vertical="center"/>
    </xf>
    <xf numFmtId="0" fontId="11" fillId="0" borderId="14" xfId="0" applyFont="1" applyBorder="1" applyAlignment="1">
      <alignment horizontal="right" vertical="center"/>
    </xf>
    <xf numFmtId="166" fontId="5" fillId="0" borderId="15" xfId="0" applyNumberFormat="1" applyFont="1" applyBorder="1" applyAlignment="1">
      <alignment vertical="center"/>
    </xf>
    <xf numFmtId="0" fontId="12" fillId="0" borderId="7" xfId="0" applyFont="1" applyFill="1" applyBorder="1" applyAlignment="1">
      <alignment horizontal="right" vertical="center"/>
    </xf>
    <xf numFmtId="0" fontId="0" fillId="3" borderId="0" xfId="0" applyFill="1"/>
    <xf numFmtId="0" fontId="5" fillId="3" borderId="0" xfId="0" applyFont="1" applyFill="1"/>
    <xf numFmtId="0" fontId="1" fillId="3" borderId="0" xfId="0" applyFont="1" applyFill="1"/>
    <xf numFmtId="166" fontId="0" fillId="3" borderId="0" xfId="0" applyNumberFormat="1" applyFill="1"/>
    <xf numFmtId="166" fontId="0" fillId="3" borderId="0" xfId="0" applyNumberFormat="1" applyFill="1" applyAlignment="1">
      <alignment horizontal="right"/>
    </xf>
    <xf numFmtId="0" fontId="7" fillId="3" borderId="0" xfId="0" applyFont="1" applyFill="1"/>
    <xf numFmtId="165" fontId="0" fillId="2" borderId="2" xfId="0" applyNumberFormat="1" applyFill="1" applyBorder="1" applyProtection="1">
      <protection locked="0"/>
    </xf>
    <xf numFmtId="2" fontId="0" fillId="2" borderId="3" xfId="0" applyNumberFormat="1" applyFill="1" applyBorder="1" applyProtection="1">
      <protection locked="0"/>
    </xf>
    <xf numFmtId="171" fontId="0" fillId="2" borderId="0" xfId="0" applyNumberFormat="1" applyFill="1" applyAlignment="1" applyProtection="1">
      <alignment horizontal="center"/>
      <protection locked="0"/>
    </xf>
    <xf numFmtId="9" fontId="0" fillId="0" borderId="1" xfId="1" applyFont="1" applyBorder="1" applyProtection="1">
      <protection hidden="1"/>
    </xf>
    <xf numFmtId="179" fontId="1" fillId="0" borderId="3" xfId="0" applyNumberFormat="1" applyFont="1" applyBorder="1" applyProtection="1">
      <protection hidden="1"/>
    </xf>
    <xf numFmtId="1" fontId="0" fillId="0" borderId="1" xfId="0" applyNumberFormat="1" applyBorder="1" applyProtection="1">
      <protection hidden="1"/>
    </xf>
    <xf numFmtId="180" fontId="1" fillId="0" borderId="1" xfId="0" applyNumberFormat="1" applyFont="1" applyBorder="1" applyProtection="1">
      <protection hidden="1"/>
    </xf>
    <xf numFmtId="166" fontId="0" fillId="0" borderId="2" xfId="0" applyNumberFormat="1" applyBorder="1" applyProtection="1">
      <protection hidden="1"/>
    </xf>
    <xf numFmtId="166" fontId="1" fillId="0" borderId="2" xfId="0" applyNumberFormat="1" applyFont="1" applyBorder="1" applyProtection="1">
      <protection hidden="1"/>
    </xf>
    <xf numFmtId="166" fontId="0" fillId="0" borderId="1" xfId="0" applyNumberFormat="1" applyBorder="1" applyProtection="1">
      <protection hidden="1"/>
    </xf>
    <xf numFmtId="0" fontId="7" fillId="0" borderId="1" xfId="0" applyFont="1" applyBorder="1" applyProtection="1">
      <protection hidden="1"/>
    </xf>
    <xf numFmtId="166" fontId="1" fillId="0" borderId="1" xfId="0" applyNumberFormat="1" applyFont="1" applyBorder="1" applyProtection="1">
      <protection hidden="1"/>
    </xf>
    <xf numFmtId="0" fontId="0" fillId="0" borderId="1" xfId="0" applyBorder="1" applyProtection="1">
      <protection hidden="1"/>
    </xf>
    <xf numFmtId="181" fontId="0" fillId="0" borderId="1" xfId="0" applyNumberFormat="1" applyBorder="1" applyProtection="1">
      <protection hidden="1"/>
    </xf>
    <xf numFmtId="181" fontId="5" fillId="0" borderId="1" xfId="0" applyNumberFormat="1" applyFont="1" applyBorder="1" applyProtection="1">
      <protection hidden="1"/>
    </xf>
    <xf numFmtId="166" fontId="5" fillId="0" borderId="2" xfId="0" applyNumberFormat="1" applyFont="1" applyBorder="1" applyAlignment="1" applyProtection="1">
      <alignment vertical="center"/>
      <protection hidden="1"/>
    </xf>
    <xf numFmtId="180" fontId="11" fillId="0" borderId="3" xfId="0" applyNumberFormat="1" applyFont="1" applyBorder="1" applyAlignment="1" applyProtection="1">
      <alignment horizontal="center" vertical="center"/>
      <protection hidden="1"/>
    </xf>
    <xf numFmtId="182" fontId="10" fillId="0" borderId="1" xfId="0" applyNumberFormat="1" applyFont="1" applyBorder="1" applyAlignment="1" applyProtection="1">
      <alignment vertical="center"/>
      <protection hidden="1"/>
    </xf>
    <xf numFmtId="170" fontId="0" fillId="2" borderId="0" xfId="0" applyNumberFormat="1" applyFill="1" applyAlignment="1">
      <alignment horizontal="left"/>
    </xf>
    <xf numFmtId="165" fontId="0" fillId="0" borderId="2" xfId="0" applyNumberFormat="1" applyFill="1" applyBorder="1" applyProtection="1">
      <protection hidden="1"/>
    </xf>
    <xf numFmtId="0" fontId="0" fillId="0" borderId="9" xfId="0" applyBorder="1" applyAlignment="1">
      <alignment horizontal="right"/>
    </xf>
    <xf numFmtId="9" fontId="1" fillId="0" borderId="15" xfId="0" applyNumberFormat="1" applyFont="1" applyBorder="1" applyProtection="1">
      <protection hidden="1"/>
    </xf>
    <xf numFmtId="166" fontId="0" fillId="0" borderId="0" xfId="0" applyNumberFormat="1"/>
    <xf numFmtId="9" fontId="0" fillId="0" borderId="0" xfId="0" applyNumberFormat="1" applyBorder="1"/>
    <xf numFmtId="9" fontId="0" fillId="3" borderId="0" xfId="0" applyNumberFormat="1" applyFill="1" applyBorder="1"/>
    <xf numFmtId="9" fontId="0" fillId="0" borderId="0" xfId="1" applyFont="1" applyBorder="1"/>
    <xf numFmtId="0" fontId="13" fillId="0" borderId="11" xfId="0" applyFont="1" applyBorder="1" applyAlignment="1">
      <alignment horizontal="right" vertical="center"/>
    </xf>
    <xf numFmtId="0" fontId="0" fillId="0" borderId="7" xfId="0" applyBorder="1" applyAlignment="1">
      <alignment horizontal="right" vertical="center"/>
    </xf>
    <xf numFmtId="0" fontId="0" fillId="4" borderId="1" xfId="0" applyFill="1" applyBorder="1" applyAlignment="1" applyProtection="1">
      <alignment horizontal="right" vertical="center"/>
      <protection locked="0"/>
    </xf>
    <xf numFmtId="165" fontId="0" fillId="2" borderId="3" xfId="0" applyNumberFormat="1" applyFill="1" applyBorder="1" applyProtection="1">
      <protection locked="0"/>
    </xf>
    <xf numFmtId="9" fontId="0" fillId="0" borderId="15" xfId="1" applyFont="1" applyFill="1" applyBorder="1" applyProtection="1">
      <protection hidden="1"/>
    </xf>
    <xf numFmtId="0" fontId="0" fillId="3" borderId="0" xfId="0" applyFill="1" applyBorder="1"/>
    <xf numFmtId="9" fontId="1" fillId="0" borderId="0" xfId="0" applyNumberFormat="1" applyFont="1" applyBorder="1" applyProtection="1">
      <protection hidden="1"/>
    </xf>
    <xf numFmtId="183" fontId="0" fillId="2" borderId="0" xfId="0" applyNumberFormat="1" applyFill="1" applyProtection="1">
      <protection locked="0"/>
    </xf>
    <xf numFmtId="184" fontId="0" fillId="2" borderId="0" xfId="0" applyNumberFormat="1" applyFill="1" applyProtection="1">
      <protection locked="0"/>
    </xf>
    <xf numFmtId="165" fontId="0" fillId="0" borderId="9" xfId="0" applyNumberFormat="1" applyBorder="1" applyProtection="1">
      <protection hidden="1"/>
    </xf>
    <xf numFmtId="165" fontId="0" fillId="0" borderId="10" xfId="0" applyNumberFormat="1" applyBorder="1" applyProtection="1">
      <protection hidden="1"/>
    </xf>
    <xf numFmtId="165" fontId="0" fillId="2" borderId="20" xfId="0" applyNumberFormat="1" applyFill="1" applyBorder="1" applyProtection="1">
      <protection locked="0"/>
    </xf>
    <xf numFmtId="165" fontId="0" fillId="2" borderId="21" xfId="0" applyNumberFormat="1" applyFill="1" applyBorder="1" applyProtection="1">
      <protection locked="0"/>
    </xf>
    <xf numFmtId="165" fontId="0" fillId="2" borderId="22" xfId="0" applyNumberFormat="1" applyFill="1" applyBorder="1" applyProtection="1">
      <protection locked="0"/>
    </xf>
    <xf numFmtId="165" fontId="0" fillId="2" borderId="23" xfId="0" applyNumberFormat="1" applyFill="1" applyBorder="1" applyProtection="1">
      <protection locked="0"/>
    </xf>
    <xf numFmtId="165" fontId="0" fillId="2" borderId="24" xfId="0" applyNumberFormat="1" applyFill="1" applyBorder="1" applyProtection="1">
      <protection locked="0"/>
    </xf>
    <xf numFmtId="9" fontId="0" fillId="2" borderId="25" xfId="1" applyFont="1" applyFill="1" applyBorder="1" applyProtection="1">
      <protection locked="0"/>
    </xf>
    <xf numFmtId="9" fontId="0" fillId="2" borderId="26" xfId="1" applyFont="1" applyFill="1" applyBorder="1" applyProtection="1">
      <protection locked="0"/>
    </xf>
    <xf numFmtId="9" fontId="0" fillId="2" borderId="27" xfId="1" applyFont="1" applyFill="1" applyBorder="1" applyProtection="1">
      <protection locked="0"/>
    </xf>
    <xf numFmtId="0" fontId="0" fillId="3" borderId="0" xfId="0" applyFill="1" applyAlignment="1">
      <alignment horizontal="right"/>
    </xf>
    <xf numFmtId="0" fontId="1" fillId="3" borderId="0" xfId="0" applyFont="1" applyFill="1" applyAlignment="1">
      <alignment vertical="top"/>
    </xf>
    <xf numFmtId="0" fontId="0" fillId="2" borderId="18" xfId="0" applyFill="1" applyBorder="1"/>
    <xf numFmtId="0" fontId="0" fillId="2" borderId="19" xfId="0" quotePrefix="1" applyFill="1" applyBorder="1"/>
    <xf numFmtId="0" fontId="0" fillId="2" borderId="28" xfId="0" applyFill="1" applyBorder="1"/>
    <xf numFmtId="0" fontId="0" fillId="2" borderId="29" xfId="0" applyFill="1" applyBorder="1"/>
    <xf numFmtId="0" fontId="14" fillId="3" borderId="0" xfId="0" applyFont="1" applyFill="1" applyAlignment="1">
      <alignment horizontal="left"/>
    </xf>
    <xf numFmtId="2" fontId="0" fillId="0" borderId="0" xfId="0" applyNumberFormat="1" applyFill="1" applyBorder="1" applyProtection="1">
      <protection locked="0"/>
    </xf>
    <xf numFmtId="0" fontId="15" fillId="0" borderId="0" xfId="0" applyFont="1"/>
    <xf numFmtId="0" fontId="2" fillId="3" borderId="0" xfId="0" applyFont="1" applyFill="1" applyAlignment="1">
      <alignment vertical="top"/>
    </xf>
    <xf numFmtId="0" fontId="0" fillId="3" borderId="0" xfId="0" applyFill="1" applyAlignment="1">
      <alignment vertical="top"/>
    </xf>
    <xf numFmtId="0" fontId="0" fillId="0" borderId="0" xfId="0" applyAlignment="1">
      <alignment vertical="top"/>
    </xf>
    <xf numFmtId="9" fontId="0" fillId="0" borderId="0" xfId="1" applyFont="1" applyFill="1" applyBorder="1" applyProtection="1">
      <protection hidden="1"/>
    </xf>
    <xf numFmtId="165" fontId="0" fillId="0" borderId="1" xfId="0" applyNumberFormat="1" applyBorder="1" applyProtection="1">
      <protection hidden="1"/>
    </xf>
    <xf numFmtId="0" fontId="0" fillId="0" borderId="10" xfId="0" applyBorder="1"/>
    <xf numFmtId="0" fontId="0" fillId="0" borderId="0" xfId="0" applyBorder="1" applyAlignment="1">
      <alignment horizontal="center"/>
    </xf>
    <xf numFmtId="165" fontId="17" fillId="0" borderId="8" xfId="0" applyNumberFormat="1" applyFont="1" applyFill="1" applyBorder="1" applyAlignment="1" applyProtection="1">
      <protection hidden="1"/>
    </xf>
    <xf numFmtId="0" fontId="0" fillId="0" borderId="10" xfId="0" applyBorder="1" applyAlignment="1">
      <alignment horizontal="center"/>
    </xf>
    <xf numFmtId="0" fontId="0" fillId="0" borderId="12" xfId="0" applyFill="1" applyBorder="1" applyAlignment="1" applyProtection="1">
      <alignment horizontal="center"/>
      <protection locked="0"/>
    </xf>
    <xf numFmtId="0" fontId="0" fillId="0" borderId="12" xfId="0" applyBorder="1" applyAlignment="1">
      <alignment horizontal="center"/>
    </xf>
    <xf numFmtId="0" fontId="0" fillId="0" borderId="7" xfId="0" applyBorder="1" applyAlignment="1">
      <alignment horizontal="center"/>
    </xf>
    <xf numFmtId="0" fontId="0" fillId="0" borderId="15" xfId="0" applyBorder="1" applyAlignment="1">
      <alignment horizontal="center"/>
    </xf>
    <xf numFmtId="9" fontId="0" fillId="0" borderId="12" xfId="1" applyFont="1" applyFill="1" applyBorder="1" applyAlignment="1" applyProtection="1">
      <alignment horizontal="center"/>
      <protection locked="0"/>
    </xf>
    <xf numFmtId="0" fontId="1" fillId="3" borderId="0" xfId="0" applyFont="1" applyFill="1" applyAlignment="1">
      <alignment horizontal="center"/>
    </xf>
    <xf numFmtId="179" fontId="1" fillId="0" borderId="15" xfId="0" applyNumberFormat="1" applyFont="1" applyBorder="1" applyProtection="1">
      <protection hidden="1"/>
    </xf>
    <xf numFmtId="0" fontId="1" fillId="0" borderId="11" xfId="0" applyFont="1" applyBorder="1"/>
    <xf numFmtId="0" fontId="20" fillId="0" borderId="0" xfId="0" applyFont="1"/>
    <xf numFmtId="0" fontId="21" fillId="0" borderId="1" xfId="0" applyFont="1" applyBorder="1" applyAlignment="1">
      <alignment vertical="center"/>
    </xf>
    <xf numFmtId="0" fontId="20" fillId="9" borderId="1" xfId="0" applyFont="1" applyFill="1" applyBorder="1" applyAlignment="1">
      <alignment vertical="top" wrapText="1"/>
    </xf>
    <xf numFmtId="0" fontId="20" fillId="10" borderId="1" xfId="0" applyFont="1" applyFill="1" applyBorder="1" applyAlignment="1">
      <alignment vertical="top" wrapText="1"/>
    </xf>
    <xf numFmtId="0" fontId="20" fillId="11" borderId="1" xfId="0" applyFont="1" applyFill="1" applyBorder="1" applyAlignment="1">
      <alignment vertical="top" wrapText="1"/>
    </xf>
    <xf numFmtId="0" fontId="20" fillId="2" borderId="1" xfId="0" applyFont="1" applyFill="1" applyBorder="1" applyAlignment="1">
      <alignment vertical="top" wrapText="1"/>
    </xf>
    <xf numFmtId="0" fontId="20" fillId="12" borderId="1" xfId="0" applyFont="1" applyFill="1" applyBorder="1" applyAlignment="1">
      <alignment vertical="top" wrapText="1"/>
    </xf>
    <xf numFmtId="165" fontId="20" fillId="0" borderId="1" xfId="0" applyNumberFormat="1" applyFont="1" applyBorder="1"/>
    <xf numFmtId="0" fontId="20" fillId="0" borderId="1" xfId="0" applyFont="1" applyBorder="1"/>
    <xf numFmtId="0" fontId="0" fillId="0" borderId="13" xfId="0" applyBorder="1" applyAlignment="1">
      <alignment horizontal="right"/>
    </xf>
    <xf numFmtId="0" fontId="0" fillId="0" borderId="14" xfId="0" applyBorder="1" applyAlignment="1">
      <alignment horizontal="center"/>
    </xf>
    <xf numFmtId="0" fontId="2" fillId="5" borderId="0" xfId="0" applyFont="1" applyFill="1"/>
    <xf numFmtId="0" fontId="1" fillId="5" borderId="0" xfId="0" applyFont="1" applyFill="1"/>
    <xf numFmtId="171" fontId="0" fillId="5" borderId="0" xfId="0" applyNumberFormat="1" applyFill="1" applyAlignment="1"/>
    <xf numFmtId="0" fontId="5" fillId="5" borderId="0" xfId="0" applyFont="1" applyFill="1"/>
    <xf numFmtId="166" fontId="0" fillId="5" borderId="0" xfId="0" applyNumberFormat="1" applyFill="1"/>
    <xf numFmtId="0" fontId="25" fillId="0" borderId="0" xfId="0" applyFont="1"/>
    <xf numFmtId="0" fontId="26" fillId="0" borderId="0" xfId="0" applyFont="1"/>
    <xf numFmtId="0" fontId="28" fillId="0" borderId="0" xfId="0" applyFont="1"/>
    <xf numFmtId="0" fontId="29" fillId="0" borderId="0" xfId="0" applyFont="1"/>
    <xf numFmtId="0" fontId="30" fillId="0" borderId="0" xfId="0" applyFont="1"/>
    <xf numFmtId="0" fontId="28" fillId="0" borderId="0" xfId="0" applyFont="1" applyAlignment="1">
      <alignment wrapText="1"/>
    </xf>
    <xf numFmtId="0" fontId="28" fillId="0" borderId="0" xfId="0" applyFont="1" applyAlignment="1">
      <alignment horizontal="left" wrapText="1"/>
    </xf>
    <xf numFmtId="185" fontId="0" fillId="2" borderId="0" xfId="0" applyNumberFormat="1" applyFill="1" applyProtection="1">
      <protection locked="0"/>
    </xf>
    <xf numFmtId="0" fontId="22" fillId="0" borderId="0" xfId="0" applyFont="1" applyAlignment="1">
      <alignment vertical="top" wrapText="1"/>
    </xf>
    <xf numFmtId="0" fontId="0" fillId="13" borderId="0" xfId="0" applyFill="1" applyAlignment="1">
      <alignment horizontal="right"/>
    </xf>
    <xf numFmtId="0" fontId="0" fillId="13" borderId="0" xfId="0" applyFill="1"/>
    <xf numFmtId="9" fontId="0" fillId="2" borderId="0" xfId="0" applyNumberFormat="1" applyFill="1"/>
    <xf numFmtId="0" fontId="14" fillId="13" borderId="0" xfId="0" applyFont="1" applyFill="1" applyAlignment="1">
      <alignment horizontal="left"/>
    </xf>
    <xf numFmtId="0" fontId="14" fillId="13" borderId="0" xfId="0" applyFont="1" applyFill="1" applyAlignment="1">
      <alignment horizontal="left" vertical="top"/>
    </xf>
    <xf numFmtId="0" fontId="0" fillId="3" borderId="0" xfId="0" applyFill="1" applyAlignment="1">
      <alignment horizontal="left"/>
    </xf>
    <xf numFmtId="0" fontId="0" fillId="3" borderId="0" xfId="0" applyFill="1" applyAlignment="1">
      <alignment horizontal="center"/>
    </xf>
    <xf numFmtId="0" fontId="1" fillId="0" borderId="8" xfId="0" applyFont="1" applyBorder="1"/>
    <xf numFmtId="165" fontId="0" fillId="2" borderId="12" xfId="0" applyNumberFormat="1" applyFill="1" applyBorder="1" applyProtection="1">
      <protection locked="0"/>
    </xf>
    <xf numFmtId="2" fontId="0" fillId="2" borderId="12" xfId="0" applyNumberFormat="1" applyFill="1" applyBorder="1" applyProtection="1">
      <protection locked="0"/>
    </xf>
    <xf numFmtId="0" fontId="1" fillId="0" borderId="12" xfId="0" applyFont="1" applyBorder="1" applyAlignment="1">
      <alignment horizontal="right"/>
    </xf>
    <xf numFmtId="0" fontId="7" fillId="0" borderId="12" xfId="0" applyFont="1" applyBorder="1" applyAlignment="1">
      <alignment horizontal="right"/>
    </xf>
    <xf numFmtId="0" fontId="1" fillId="0" borderId="14" xfId="0" applyFont="1" applyBorder="1" applyAlignment="1">
      <alignment horizontal="right"/>
    </xf>
    <xf numFmtId="165" fontId="0" fillId="0" borderId="0" xfId="0" applyNumberFormat="1" applyFill="1" applyBorder="1" applyProtection="1">
      <protection locked="0"/>
    </xf>
    <xf numFmtId="0" fontId="23" fillId="0" borderId="0" xfId="0" applyFont="1" applyAlignment="1">
      <alignment horizontal="left" vertical="top" wrapText="1"/>
    </xf>
    <xf numFmtId="49" fontId="1" fillId="0" borderId="1" xfId="0" applyNumberFormat="1" applyFont="1" applyBorder="1"/>
    <xf numFmtId="49" fontId="0" fillId="0" borderId="1" xfId="0" applyNumberFormat="1" applyBorder="1"/>
    <xf numFmtId="49" fontId="0" fillId="0" borderId="0" xfId="0" applyNumberFormat="1"/>
    <xf numFmtId="0" fontId="20" fillId="5" borderId="0" xfId="0" applyFont="1" applyFill="1"/>
    <xf numFmtId="0" fontId="27" fillId="5" borderId="0" xfId="0" applyFont="1" applyFill="1" applyAlignment="1">
      <alignment vertical="center"/>
    </xf>
    <xf numFmtId="0" fontId="28" fillId="5" borderId="0" xfId="0" applyFont="1" applyFill="1"/>
    <xf numFmtId="0" fontId="0" fillId="5" borderId="0" xfId="0" applyFill="1" applyAlignment="1">
      <alignment horizontal="left" vertical="center" indent="1"/>
    </xf>
    <xf numFmtId="0" fontId="29" fillId="5" borderId="0" xfId="0" applyFont="1" applyFill="1"/>
    <xf numFmtId="0" fontId="30" fillId="5" borderId="0" xfId="0" applyFont="1" applyFill="1"/>
    <xf numFmtId="0" fontId="28" fillId="5" borderId="0" xfId="0" applyFont="1" applyFill="1" applyAlignment="1">
      <alignment horizontal="left" wrapText="1"/>
    </xf>
    <xf numFmtId="0" fontId="32" fillId="14" borderId="0" xfId="0" applyFont="1" applyFill="1"/>
    <xf numFmtId="0" fontId="20" fillId="14" borderId="0" xfId="0" applyFont="1" applyFill="1"/>
    <xf numFmtId="0" fontId="33" fillId="14" borderId="0" xfId="3" applyFont="1" applyFill="1"/>
    <xf numFmtId="0" fontId="23" fillId="0" borderId="0" xfId="0" applyFont="1" applyAlignment="1">
      <alignment horizontal="left" vertical="top" wrapText="1"/>
    </xf>
    <xf numFmtId="0" fontId="0" fillId="0" borderId="0" xfId="0" applyAlignment="1">
      <alignment horizontal="left" wrapText="1"/>
    </xf>
    <xf numFmtId="0" fontId="28" fillId="0" borderId="0" xfId="0" applyFont="1" applyAlignment="1">
      <alignment horizontal="left" wrapText="1"/>
    </xf>
    <xf numFmtId="0" fontId="24" fillId="4" borderId="0" xfId="0" applyFont="1" applyFill="1" applyAlignment="1">
      <alignment wrapText="1"/>
    </xf>
    <xf numFmtId="0" fontId="24" fillId="2" borderId="0" xfId="0" applyFont="1" applyFill="1" applyAlignment="1">
      <alignment wrapText="1"/>
    </xf>
    <xf numFmtId="14" fontId="24" fillId="2" borderId="28" xfId="2" applyNumberFormat="1" applyFont="1" applyFill="1" applyBorder="1" applyAlignment="1" applyProtection="1">
      <protection hidden="1"/>
    </xf>
    <xf numFmtId="14" fontId="24" fillId="2" borderId="29" xfId="2" applyNumberFormat="1" applyFont="1" applyFill="1" applyBorder="1" applyAlignment="1" applyProtection="1">
      <protection hidden="1"/>
    </xf>
    <xf numFmtId="0" fontId="24" fillId="2" borderId="18" xfId="2" applyFont="1" applyFill="1" applyBorder="1" applyAlignment="1" applyProtection="1">
      <protection hidden="1"/>
    </xf>
    <xf numFmtId="0" fontId="24" fillId="2" borderId="19" xfId="2" applyFont="1" applyFill="1" applyBorder="1" applyAlignment="1" applyProtection="1">
      <protection hidden="1"/>
    </xf>
    <xf numFmtId="0" fontId="0" fillId="7" borderId="1" xfId="0" applyFill="1" applyBorder="1" applyAlignment="1">
      <alignment wrapText="1"/>
    </xf>
    <xf numFmtId="0" fontId="0" fillId="6" borderId="2" xfId="0" applyFill="1" applyBorder="1" applyAlignment="1" applyProtection="1">
      <alignment wrapText="1"/>
      <protection locked="0"/>
    </xf>
    <xf numFmtId="0" fontId="0" fillId="6" borderId="3" xfId="0" applyFill="1" applyBorder="1" applyAlignment="1" applyProtection="1">
      <alignment wrapText="1"/>
      <protection locked="0"/>
    </xf>
    <xf numFmtId="0" fontId="20" fillId="0" borderId="1" xfId="0" applyFont="1" applyBorder="1" applyAlignment="1">
      <alignment horizontal="center" vertical="center" wrapText="1"/>
    </xf>
    <xf numFmtId="0" fontId="0" fillId="2" borderId="31" xfId="0" applyFill="1" applyBorder="1" applyProtection="1">
      <protection locked="0"/>
    </xf>
    <xf numFmtId="0" fontId="0" fillId="2" borderId="16" xfId="0" applyFill="1" applyBorder="1" applyProtection="1">
      <protection locked="0"/>
    </xf>
    <xf numFmtId="9" fontId="0" fillId="2" borderId="17" xfId="0" applyNumberFormat="1" applyFill="1" applyBorder="1" applyProtection="1">
      <protection locked="0"/>
    </xf>
  </cellXfs>
  <cellStyles count="4">
    <cellStyle name="Eingabe" xfId="2" builtinId="20"/>
    <cellStyle name="Link" xfId="3" builtinId="8"/>
    <cellStyle name="Prozent" xfId="1" builtinId="5"/>
    <cellStyle name="Standard"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119063</xdr:rowOff>
    </xdr:from>
    <xdr:to>
      <xdr:col>11</xdr:col>
      <xdr:colOff>603250</xdr:colOff>
      <xdr:row>7</xdr:row>
      <xdr:rowOff>182562</xdr:rowOff>
    </xdr:to>
    <xdr:sp macro="" textlink="">
      <xdr:nvSpPr>
        <xdr:cNvPr id="5" name="Textfeld 4">
          <a:extLst>
            <a:ext uri="{FF2B5EF4-FFF2-40B4-BE49-F238E27FC236}">
              <a16:creationId xmlns:a16="http://schemas.microsoft.com/office/drawing/2014/main" id="{8194F5A0-BED8-41CE-8CBF-7B9B761D3E06}"/>
            </a:ext>
          </a:extLst>
        </xdr:cNvPr>
        <xdr:cNvSpPr txBox="1"/>
      </xdr:nvSpPr>
      <xdr:spPr>
        <a:xfrm>
          <a:off x="0" y="119063"/>
          <a:ext cx="7596188" cy="1452562"/>
        </a:xfrm>
        <a:prstGeom prst="rect">
          <a:avLst/>
        </a:prstGeom>
        <a:solidFill>
          <a:srgbClr val="BCCF2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2400" b="1"/>
        </a:p>
        <a:p>
          <a:r>
            <a:rPr lang="de-DE" sz="2400" b="1"/>
            <a:t>Ökonomie KG-Cut &amp; Carry</a:t>
          </a:r>
        </a:p>
        <a:p>
          <a:endParaRPr lang="de-DE" sz="1200"/>
        </a:p>
        <a:p>
          <a:r>
            <a:rPr lang="de-DE" sz="1200"/>
            <a:t>Zur</a:t>
          </a:r>
          <a:r>
            <a:rPr lang="de-DE" sz="1200" baseline="0"/>
            <a:t> ökonomischen Entscheidungsfindung</a:t>
          </a:r>
          <a:endParaRPr lang="de-DE" sz="1200"/>
        </a:p>
      </xdr:txBody>
    </xdr:sp>
    <xdr:clientData/>
  </xdr:twoCellAnchor>
  <xdr:twoCellAnchor>
    <xdr:from>
      <xdr:col>0</xdr:col>
      <xdr:colOff>23811</xdr:colOff>
      <xdr:row>41</xdr:row>
      <xdr:rowOff>0</xdr:rowOff>
    </xdr:from>
    <xdr:to>
      <xdr:col>11</xdr:col>
      <xdr:colOff>555625</xdr:colOff>
      <xdr:row>81</xdr:row>
      <xdr:rowOff>157655</xdr:rowOff>
    </xdr:to>
    <xdr:sp macro="" textlink="">
      <xdr:nvSpPr>
        <xdr:cNvPr id="2" name="Textfeld 1">
          <a:extLst>
            <a:ext uri="{FF2B5EF4-FFF2-40B4-BE49-F238E27FC236}">
              <a16:creationId xmlns:a16="http://schemas.microsoft.com/office/drawing/2014/main" id="{71C841E2-FF1C-4F4F-BC6E-C58D3F619262}"/>
            </a:ext>
          </a:extLst>
        </xdr:cNvPr>
        <xdr:cNvSpPr txBox="1"/>
      </xdr:nvSpPr>
      <xdr:spPr>
        <a:xfrm>
          <a:off x="23811" y="8066690"/>
          <a:ext cx="7527762" cy="91111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a:solidFill>
                <a:schemeClr val="dk1"/>
              </a:solidFill>
              <a:effectLst/>
              <a:latin typeface="+mn-lt"/>
              <a:ea typeface="+mn-ea"/>
              <a:cs typeface="+mn-cs"/>
            </a:rPr>
            <a:t>Hinweise zur Dateneingabe</a:t>
          </a:r>
          <a:endParaRPr lang="de-DE"/>
        </a:p>
        <a:p>
          <a:endParaRPr lang="de-DE" sz="600"/>
        </a:p>
        <a:p>
          <a:pPr eaLnBrk="1" fontAlgn="auto" latinLnBrk="0" hangingPunct="1"/>
          <a:r>
            <a:rPr lang="de-DE" sz="1100" u="sng" baseline="0">
              <a:solidFill>
                <a:schemeClr val="dk1"/>
              </a:solidFill>
              <a:effectLst/>
              <a:latin typeface="+mn-lt"/>
              <a:ea typeface="+mn-ea"/>
              <a:cs typeface="+mn-cs"/>
            </a:rPr>
            <a:t>Nutzungs- und Ertragsdaten</a:t>
          </a:r>
        </a:p>
        <a:p>
          <a:pPr marL="0" marR="0" lvl="0" indent="0" defTabSz="914400" eaLnBrk="1" fontAlgn="auto" latinLnBrk="0" hangingPunct="1">
            <a:lnSpc>
              <a:spcPct val="100000"/>
            </a:lnSpc>
            <a:spcBef>
              <a:spcPts val="0"/>
            </a:spcBef>
            <a:spcAft>
              <a:spcPts val="0"/>
            </a:spcAft>
            <a:buClrTx/>
            <a:buSzTx/>
            <a:buFontTx/>
            <a:buNone/>
            <a:tabLst/>
            <a:defRPr/>
          </a:pPr>
          <a:r>
            <a:rPr lang="de-DE" sz="1100" baseline="0">
              <a:solidFill>
                <a:schemeClr val="dk1"/>
              </a:solidFill>
              <a:effectLst/>
              <a:latin typeface="+mn-lt"/>
              <a:ea typeface="+mn-ea"/>
              <a:cs typeface="+mn-cs"/>
            </a:rPr>
            <a:t>Geben Sie zunächst über das Dropdown-Menü die Anzahl der geplanten Schnitte ein. Für jeden Schnitt kann nun - ebenfalls über ein Dropdown-Menü - das gewünschte Verfahren der Verwertung ausgewählt werden. </a:t>
          </a:r>
          <a:r>
            <a:rPr lang="de-DE" sz="1100">
              <a:solidFill>
                <a:schemeClr val="dk1"/>
              </a:solidFill>
              <a:effectLst/>
              <a:latin typeface="+mn-lt"/>
              <a:ea typeface="+mn-ea"/>
              <a:cs typeface="+mn-cs"/>
            </a:rPr>
            <a:t>Insgesamt stehen 9 Verfahren mit Häcksler, Ladewagen, Silageballen, Flachsilo, sowie Futter-Mist-Kooperationen und Verbringung in eine</a:t>
          </a:r>
          <a:r>
            <a:rPr lang="de-DE" sz="1100" baseline="0">
              <a:solidFill>
                <a:schemeClr val="dk1"/>
              </a:solidFill>
              <a:effectLst/>
              <a:latin typeface="+mn-lt"/>
              <a:ea typeface="+mn-ea"/>
              <a:cs typeface="+mn-cs"/>
            </a:rPr>
            <a:t> Biogasanlage zur Auswahl.</a:t>
          </a:r>
        </a:p>
        <a:p>
          <a:pPr marL="0" marR="0" lvl="0" indent="0" defTabSz="914400" eaLnBrk="1" fontAlgn="auto" latinLnBrk="0" hangingPunct="1">
            <a:lnSpc>
              <a:spcPct val="100000"/>
            </a:lnSpc>
            <a:spcBef>
              <a:spcPts val="0"/>
            </a:spcBef>
            <a:spcAft>
              <a:spcPts val="0"/>
            </a:spcAft>
            <a:buClrTx/>
            <a:buSzTx/>
            <a:buFontTx/>
            <a:buNone/>
            <a:tabLst/>
            <a:defRPr/>
          </a:pPr>
          <a:endParaRPr lang="de-DE" sz="500">
            <a:effectLst/>
          </a:endParaRPr>
        </a:p>
        <a:p>
          <a:pPr eaLnBrk="1" fontAlgn="auto" latinLnBrk="0" hangingPunct="1"/>
          <a:r>
            <a:rPr lang="de-DE" sz="1100" baseline="0">
              <a:solidFill>
                <a:schemeClr val="dk1"/>
              </a:solidFill>
              <a:effectLst/>
              <a:latin typeface="+mn-lt"/>
              <a:ea typeface="+mn-ea"/>
              <a:cs typeface="+mn-cs"/>
            </a:rPr>
            <a:t>Für die Ertragserfassung bestehen zwei Möglichkeiten: Die einfache Möglichkeit besteht darin, den Gesamtertrag </a:t>
          </a:r>
          <a:r>
            <a:rPr lang="de-DE" sz="1100" b="1" baseline="0">
              <a:solidFill>
                <a:srgbClr val="00B0F0"/>
              </a:solidFill>
              <a:effectLst/>
              <a:latin typeface="+mn-lt"/>
              <a:ea typeface="+mn-ea"/>
              <a:cs typeface="+mn-cs"/>
            </a:rPr>
            <a:t>(blauer Rahmen) </a:t>
          </a:r>
          <a:r>
            <a:rPr lang="de-DE" sz="1100" baseline="0">
              <a:solidFill>
                <a:schemeClr val="dk1"/>
              </a:solidFill>
              <a:effectLst/>
              <a:latin typeface="+mn-lt"/>
              <a:ea typeface="+mn-ea"/>
              <a:cs typeface="+mn-cs"/>
            </a:rPr>
            <a:t>über alle Schnitte einzugeben. Die Verteilung des Ertrages erfolgt dann auf die einzelnen Schnitte nach einer festen Vorgabe. Falls ein Analyseergebnis über den N- Gehalt und die Trockenmasse für den Gesamtertrag vorliegt, so kann mit diesen Werten anstatt mit den Standartwerten gerechnet werden. </a:t>
          </a:r>
        </a:p>
        <a:p>
          <a:pPr eaLnBrk="1" fontAlgn="auto" latinLnBrk="0" hangingPunct="1"/>
          <a:r>
            <a:rPr lang="de-DE" sz="1100" baseline="0">
              <a:solidFill>
                <a:schemeClr val="dk1"/>
              </a:solidFill>
              <a:effectLst/>
              <a:latin typeface="+mn-lt"/>
              <a:ea typeface="+mn-ea"/>
              <a:cs typeface="+mn-cs"/>
            </a:rPr>
            <a:t>Alternativ kann der Einzelschnittertrag </a:t>
          </a:r>
          <a:r>
            <a:rPr lang="de-DE" sz="1100" b="1" baseline="0">
              <a:solidFill>
                <a:srgbClr val="FF0000"/>
              </a:solidFill>
              <a:effectLst/>
              <a:latin typeface="+mn-lt"/>
              <a:ea typeface="+mn-ea"/>
              <a:cs typeface="+mn-cs"/>
            </a:rPr>
            <a:t>(roter Rahmen)</a:t>
          </a:r>
          <a:r>
            <a:rPr lang="de-DE" sz="1100" baseline="0">
              <a:solidFill>
                <a:schemeClr val="dk1"/>
              </a:solidFill>
              <a:effectLst/>
              <a:latin typeface="+mn-lt"/>
              <a:ea typeface="+mn-ea"/>
              <a:cs typeface="+mn-cs"/>
            </a:rPr>
            <a:t> mit Eingabe von N-Gehalt und Trockenmasse für jeden einzelnen Schnitt eingegeben werden. Ist ein Einzel- und ein Gesamtertrag eingegeben, gilt der Einzelertrag; Gleiches gilt für die Analysewerte. Unter den Eingabefeldern kann nachvollzogen werden, mit welchen Ertragswerten weitergerechnet wird. </a:t>
          </a:r>
        </a:p>
        <a:p>
          <a:pPr eaLnBrk="1" fontAlgn="auto" latinLnBrk="0" hangingPunct="1"/>
          <a:r>
            <a:rPr lang="de-DE" sz="1100" baseline="0">
              <a:solidFill>
                <a:schemeClr val="dk1"/>
              </a:solidFill>
              <a:effectLst/>
              <a:latin typeface="+mn-lt"/>
              <a:ea typeface="+mn-ea"/>
              <a:cs typeface="+mn-cs"/>
            </a:rPr>
            <a:t>Liegt kein Analyseergebnis vor, werden die Standardwerte angenommen: 28 kg N/t FM und 18% TM. Alternativ kann der N-Gehalt auf Basis der Schätztabelle (eigenes Tabellenblatt) eingegeben werden.</a:t>
          </a:r>
        </a:p>
        <a:p>
          <a:pPr eaLnBrk="1" fontAlgn="auto" latinLnBrk="0" hangingPunct="1"/>
          <a:endParaRPr lang="de-DE" sz="1100" baseline="0">
            <a:solidFill>
              <a:schemeClr val="dk1"/>
            </a:solidFill>
            <a:effectLst/>
            <a:latin typeface="+mn-lt"/>
            <a:ea typeface="+mn-ea"/>
            <a:cs typeface="+mn-cs"/>
          </a:endParaRPr>
        </a:p>
        <a:p>
          <a:pPr eaLnBrk="1" fontAlgn="auto" latinLnBrk="0" hangingPunct="1"/>
          <a:r>
            <a:rPr lang="de-DE" sz="1100" u="sng" baseline="0">
              <a:solidFill>
                <a:schemeClr val="dk1"/>
              </a:solidFill>
              <a:effectLst/>
              <a:latin typeface="+mn-lt"/>
              <a:ea typeface="+mn-ea"/>
              <a:cs typeface="+mn-cs"/>
            </a:rPr>
            <a:t>Ökonomische Parameter</a:t>
          </a:r>
        </a:p>
        <a:p>
          <a:pPr marL="0" marR="0" lvl="0" indent="0" defTabSz="914400" eaLnBrk="1" fontAlgn="auto" latinLnBrk="0" hangingPunct="1">
            <a:lnSpc>
              <a:spcPct val="100000"/>
            </a:lnSpc>
            <a:spcBef>
              <a:spcPts val="0"/>
            </a:spcBef>
            <a:spcAft>
              <a:spcPts val="0"/>
            </a:spcAft>
            <a:buClrTx/>
            <a:buSzTx/>
            <a:buFontTx/>
            <a:buNone/>
            <a:tabLst/>
            <a:defRPr/>
          </a:pPr>
          <a:r>
            <a:rPr lang="de-DE" sz="1100" baseline="0">
              <a:solidFill>
                <a:schemeClr val="dk1"/>
              </a:solidFill>
              <a:effectLst/>
              <a:latin typeface="+mn-lt"/>
              <a:ea typeface="+mn-ea"/>
              <a:cs typeface="+mn-cs"/>
            </a:rPr>
            <a:t>Alle Kosten werden als Nettokosten (ohne MwSt.) erfasst. Saatgutkosten werden zu gleichen Anteilen auf die Anzahl der Schnitte verteilt. Düngeaufwendungen können zu den einzelnen Schnitten eingegeben werden und werden diesen zugerechnet. Zu jeder Dünger-Eingabe werden automatisch Ausbringkosten ergänzt. Die Erfassung der Transportkosten erfolgt über die Angabe der Feldentfernungen mit einfacher Strecke. Die Transportkosten zur Ernte sind in den Erntekosten berücksichtigt.</a:t>
          </a:r>
        </a:p>
        <a:p>
          <a:pPr eaLnBrk="1" fontAlgn="auto" latinLnBrk="0" hangingPunct="1"/>
          <a:endParaRPr lang="de-DE" sz="500" baseline="0">
            <a:solidFill>
              <a:schemeClr val="dk1"/>
            </a:solidFill>
            <a:effectLst/>
            <a:latin typeface="+mn-lt"/>
            <a:ea typeface="+mn-ea"/>
            <a:cs typeface="+mn-cs"/>
          </a:endParaRPr>
        </a:p>
        <a:p>
          <a:pPr eaLnBrk="1" fontAlgn="auto" latinLnBrk="0" hangingPunct="1"/>
          <a:r>
            <a:rPr lang="de-DE" sz="1100" baseline="0">
              <a:solidFill>
                <a:schemeClr val="dk1"/>
              </a:solidFill>
              <a:effectLst/>
              <a:latin typeface="+mn-lt"/>
              <a:ea typeface="+mn-ea"/>
              <a:cs typeface="+mn-cs"/>
            </a:rPr>
            <a:t>Bei einer Verwertung von Kleegras über Futter-Mist-Kooperationen und Biogasanlagen werden die Kosten für die Rücklieferung und Ausbringung von Stallmist und Gärrest mit einberechnet. Hierfür sind zwingend die Mengen von Stallmist oder Gärrest einzugeben, die pro ha Erntegut zurückgenommen werden. Es wird zunächst davon ausgegangen, dass mit den Wirtschaftsdüngern 100% der gelieferten N-Menge zurückgenommen werden (Tauschverhältnis auf N-Basis 1 : 1), der Wert ist jedoch veränderbar.</a:t>
          </a:r>
        </a:p>
        <a:p>
          <a:pPr eaLnBrk="1" fontAlgn="auto" latinLnBrk="0" hangingPunct="1"/>
          <a:endParaRPr lang="de-DE" sz="500" baseline="0">
            <a:solidFill>
              <a:schemeClr val="dk1"/>
            </a:solidFill>
            <a:effectLst/>
            <a:latin typeface="+mn-lt"/>
            <a:ea typeface="+mn-ea"/>
            <a:cs typeface="+mn-cs"/>
          </a:endParaRPr>
        </a:p>
        <a:p>
          <a:pPr eaLnBrk="1" fontAlgn="auto" latinLnBrk="0" hangingPunct="1"/>
          <a:r>
            <a:rPr lang="de-DE" sz="1100" baseline="0">
              <a:solidFill>
                <a:schemeClr val="dk1"/>
              </a:solidFill>
              <a:effectLst/>
              <a:latin typeface="+mn-lt"/>
              <a:ea typeface="+mn-ea"/>
              <a:cs typeface="+mn-cs"/>
            </a:rPr>
            <a:t>Bei den entsprechenden C&amp;C-Verfahren ist für die Bestimmung der Anzahl von Rundballen und Quaderballen das Ballengewicht anzugeben. Erfolgt keine Eingabe, wird mit Standardwerten gerechnet (Silo-Rundballen: 500 kg, Silo-Quaderballen: 750 kg).</a:t>
          </a:r>
        </a:p>
        <a:p>
          <a:pPr eaLnBrk="1" fontAlgn="auto" latinLnBrk="0" hangingPunct="1"/>
          <a:endParaRPr lang="de-DE" sz="1100" baseline="0">
            <a:solidFill>
              <a:schemeClr val="dk1"/>
            </a:solidFill>
            <a:effectLst/>
            <a:latin typeface="+mn-lt"/>
            <a:ea typeface="+mn-ea"/>
            <a:cs typeface="+mn-cs"/>
          </a:endParaRPr>
        </a:p>
        <a:p>
          <a:pPr eaLnBrk="1" fontAlgn="auto" latinLnBrk="0" hangingPunct="1"/>
          <a:r>
            <a:rPr lang="de-DE" sz="1100" u="sng" baseline="0">
              <a:solidFill>
                <a:schemeClr val="dk1"/>
              </a:solidFill>
              <a:effectLst/>
              <a:latin typeface="+mn-lt"/>
              <a:ea typeface="+mn-ea"/>
              <a:cs typeface="+mn-cs"/>
            </a:rPr>
            <a:t>Auswertung</a:t>
          </a:r>
        </a:p>
        <a:p>
          <a:pPr eaLnBrk="1" fontAlgn="auto" latinLnBrk="0" hangingPunct="1"/>
          <a:r>
            <a:rPr lang="de-DE" sz="1100" baseline="0">
              <a:solidFill>
                <a:schemeClr val="dk1"/>
              </a:solidFill>
              <a:effectLst/>
              <a:latin typeface="+mn-lt"/>
              <a:ea typeface="+mn-ea"/>
              <a:cs typeface="+mn-cs"/>
            </a:rPr>
            <a:t>In der letzten Spalte der Auswertung wird die Summe über alle Schnitte gebildet und ein Durchschnittswert für die N-Kosten errechnet. Alle Angaben beziehen sich auf die Größenordnung von einem Hektar.</a:t>
          </a:r>
        </a:p>
        <a:p>
          <a:pPr eaLnBrk="1" fontAlgn="auto" latinLnBrk="0" hangingPunct="1"/>
          <a:endParaRPr lang="de-DE" sz="1100" baseline="0">
            <a:solidFill>
              <a:schemeClr val="dk1"/>
            </a:solidFill>
            <a:effectLst/>
            <a:latin typeface="+mn-lt"/>
            <a:ea typeface="+mn-ea"/>
            <a:cs typeface="+mn-cs"/>
          </a:endParaRPr>
        </a:p>
        <a:p>
          <a:pPr eaLnBrk="1" fontAlgn="auto" latinLnBrk="0" hangingPunct="1"/>
          <a:endParaRPr lang="de-DE" sz="1100" baseline="0">
            <a:solidFill>
              <a:schemeClr val="dk1"/>
            </a:solidFill>
            <a:effectLst/>
            <a:latin typeface="+mn-lt"/>
            <a:ea typeface="+mn-ea"/>
            <a:cs typeface="+mn-cs"/>
          </a:endParaRPr>
        </a:p>
        <a:p>
          <a:pPr eaLnBrk="1" fontAlgn="auto" latinLnBrk="0" hangingPunct="1"/>
          <a:r>
            <a:rPr lang="de-DE" sz="1100" b="1" baseline="0">
              <a:solidFill>
                <a:schemeClr val="dk1"/>
              </a:solidFill>
              <a:effectLst/>
              <a:latin typeface="+mn-lt"/>
              <a:ea typeface="+mn-ea"/>
              <a:cs typeface="+mn-cs"/>
            </a:rPr>
            <a:t>Datenquellen:</a:t>
          </a:r>
        </a:p>
        <a:p>
          <a:pPr eaLnBrk="1" fontAlgn="auto" latinLnBrk="0" hangingPunct="1"/>
          <a:r>
            <a:rPr lang="de-DE" sz="1100" baseline="0">
              <a:solidFill>
                <a:schemeClr val="dk1"/>
              </a:solidFill>
              <a:effectLst/>
              <a:latin typeface="+mn-lt"/>
              <a:ea typeface="+mn-ea"/>
              <a:cs typeface="+mn-cs"/>
            </a:rPr>
            <a:t>Die Kostenansätze zum Kleegrasanbau, sowie der Bergungs-, Lager-, Tranport- und Ausbringkosten stammen aus Erfahrungssätzen für überbetriebliche Maschinenarbeiten im Rheinland sowie KTBL-Daten zum Verfahren Rotklee-Gras-Gemenge-Anwelksilage. Mit diesen Ansätzen werden alle Kosten für Schlepper, Maschinen, Fahrer und Diesel erfasst, sowohl variable als auch feste Kosten. </a:t>
          </a:r>
        </a:p>
        <a:p>
          <a:pPr eaLnBrk="1" fontAlgn="auto" latinLnBrk="0" hangingPunct="1"/>
          <a:endParaRPr lang="de-DE" sz="500" baseline="0">
            <a:solidFill>
              <a:schemeClr val="dk1"/>
            </a:solidFill>
            <a:effectLst/>
            <a:latin typeface="+mn-lt"/>
            <a:ea typeface="+mn-ea"/>
            <a:cs typeface="+mn-cs"/>
          </a:endParaRPr>
        </a:p>
        <a:p>
          <a:pPr eaLnBrk="1" fontAlgn="auto" latinLnBrk="0" hangingPunct="1"/>
          <a:r>
            <a:rPr lang="de-DE" u="sng">
              <a:effectLst/>
            </a:rPr>
            <a:t>Feste Kostenansätze in den Berechnungen</a:t>
          </a:r>
          <a:r>
            <a:rPr lang="de-DE">
              <a:effectLst/>
            </a:rPr>
            <a:t>:</a:t>
          </a:r>
        </a:p>
        <a:p>
          <a:pPr eaLnBrk="1" fontAlgn="auto" latinLnBrk="0" hangingPunct="1"/>
          <a:r>
            <a:rPr lang="de-DE" sz="1100" b="0" i="0" u="none" strike="noStrike">
              <a:solidFill>
                <a:schemeClr val="dk1"/>
              </a:solidFill>
              <a:effectLst/>
              <a:latin typeface="+mn-lt"/>
              <a:ea typeface="+mn-ea"/>
              <a:cs typeface="+mn-cs"/>
            </a:rPr>
            <a:t>  Dieselkosten: 1,40 €/l</a:t>
          </a:r>
          <a:r>
            <a:rPr lang="de-DE"/>
            <a:t> </a:t>
          </a:r>
        </a:p>
        <a:p>
          <a:pPr eaLnBrk="1" fontAlgn="auto" latinLnBrk="0" hangingPunct="1"/>
          <a:r>
            <a:rPr lang="de-DE" sz="1100" b="0" i="0" u="none" strike="noStrike">
              <a:solidFill>
                <a:schemeClr val="dk1"/>
              </a:solidFill>
              <a:effectLst/>
              <a:latin typeface="+mn-lt"/>
              <a:ea typeface="+mn-ea"/>
              <a:cs typeface="+mn-cs"/>
            </a:rPr>
            <a:t>  Fahrerlohn: 25,- €/h</a:t>
          </a:r>
          <a:r>
            <a:rPr lang="de-DE"/>
            <a:t> </a:t>
          </a:r>
        </a:p>
        <a:p>
          <a:pPr eaLnBrk="1" fontAlgn="auto" latinLnBrk="0" hangingPunct="1"/>
          <a:r>
            <a:rPr lang="de-DE" sz="1100" b="0" i="0" u="none" strike="noStrike">
              <a:solidFill>
                <a:schemeClr val="dk1"/>
              </a:solidFill>
              <a:effectLst/>
              <a:latin typeface="+mn-lt"/>
              <a:ea typeface="+mn-ea"/>
              <a:cs typeface="+mn-cs"/>
            </a:rPr>
            <a:t>  Herstellungskosten Siloplatte: 65,- €/cbm (AfA 20 Jahre, Zinssatz 4,5%)</a:t>
          </a:r>
          <a:r>
            <a:rPr lang="de-DE"/>
            <a:t> </a:t>
          </a:r>
        </a:p>
        <a:p>
          <a:pPr eaLnBrk="1" fontAlgn="auto" latinLnBrk="0" hangingPunct="1"/>
          <a:r>
            <a:rPr lang="de-DE" sz="1100" b="0" i="0" u="none" strike="noStrike">
              <a:solidFill>
                <a:schemeClr val="dk1"/>
              </a:solidFill>
              <a:effectLst/>
              <a:latin typeface="+mn-lt"/>
              <a:ea typeface="+mn-ea"/>
              <a:cs typeface="+mn-cs"/>
            </a:rPr>
            <a:t>  Lagerkosten Silageballen: 2,- €/t/Monat</a:t>
          </a:r>
          <a:r>
            <a:rPr lang="de-DE"/>
            <a:t> </a:t>
          </a:r>
        </a:p>
        <a:p>
          <a:pPr eaLnBrk="1" fontAlgn="auto" latinLnBrk="0" hangingPunct="1"/>
          <a:endParaRPr lang="de-DE" sz="500" b="1" i="0" u="sng" strike="noStrike">
            <a:solidFill>
              <a:schemeClr val="dk1"/>
            </a:solidFill>
            <a:effectLst/>
            <a:latin typeface="+mn-lt"/>
            <a:ea typeface="+mn-ea"/>
            <a:cs typeface="+mn-cs"/>
          </a:endParaRPr>
        </a:p>
        <a:p>
          <a:pPr eaLnBrk="1" fontAlgn="auto" latinLnBrk="0" hangingPunct="1"/>
          <a:r>
            <a:rPr lang="de-DE" sz="1100" b="0" i="0" u="sng" strike="noStrike">
              <a:solidFill>
                <a:schemeClr val="dk1"/>
              </a:solidFill>
              <a:effectLst/>
              <a:latin typeface="+mn-lt"/>
              <a:ea typeface="+mn-ea"/>
              <a:cs typeface="+mn-cs"/>
            </a:rPr>
            <a:t>Weitere feste Berechnungsansätze</a:t>
          </a:r>
          <a:r>
            <a:rPr lang="de-DE" b="0" u="sng"/>
            <a:t> </a:t>
          </a:r>
        </a:p>
        <a:p>
          <a:pPr eaLnBrk="1" fontAlgn="auto" latinLnBrk="0" hangingPunct="1"/>
          <a:r>
            <a:rPr lang="de-DE" sz="1100" b="0" i="0" u="none" strike="noStrike">
              <a:solidFill>
                <a:schemeClr val="dk1"/>
              </a:solidFill>
              <a:effectLst/>
              <a:latin typeface="+mn-lt"/>
              <a:ea typeface="+mn-ea"/>
              <a:cs typeface="+mn-cs"/>
            </a:rPr>
            <a:t>  TM-Gehalt Grassilage: 35%</a:t>
          </a:r>
          <a:r>
            <a:rPr lang="de-DE"/>
            <a:t> </a:t>
          </a:r>
        </a:p>
        <a:p>
          <a:pPr eaLnBrk="1" fontAlgn="auto" latinLnBrk="0" hangingPunct="1"/>
          <a:r>
            <a:rPr lang="de-DE" sz="1100" b="0" i="0" u="none" strike="noStrike">
              <a:solidFill>
                <a:schemeClr val="dk1"/>
              </a:solidFill>
              <a:effectLst/>
              <a:latin typeface="+mn-lt"/>
              <a:ea typeface="+mn-ea"/>
              <a:cs typeface="+mn-cs"/>
            </a:rPr>
            <a:t>  Raumgewicht Grassilage bei 35% TM: 600 kg/m³</a:t>
          </a:r>
          <a:r>
            <a:rPr lang="de-DE"/>
            <a:t> </a:t>
          </a:r>
        </a:p>
        <a:p>
          <a:pPr eaLnBrk="1" fontAlgn="auto" latinLnBrk="0" hangingPunct="1"/>
          <a:endParaRPr lang="de-DE">
            <a:effectLst/>
          </a:endParaRPr>
        </a:p>
        <a:p>
          <a:pPr eaLnBrk="1" fontAlgn="auto" latinLnBrk="0" hangingPunct="1"/>
          <a:r>
            <a:rPr lang="de-DE" i="1">
              <a:effectLst/>
            </a:rPr>
            <a:t>Wir empfehlen, keine</a:t>
          </a:r>
          <a:r>
            <a:rPr lang="de-DE" i="1" baseline="0">
              <a:effectLst/>
            </a:rPr>
            <a:t> Änderungen an passwortgeschützten Bereichen vorzunehmen und bieten keine Hilfe für modifizierte Versionen des C&amp;C-Ökonoms an. Wer als versierter Anwender dennoch Änderungen vornehmen will, erhält mit dem Passwort 20-LWK-NRW-26! Zugriff auf alle Bereiche der Tabellenblätter.</a:t>
          </a:r>
          <a:endParaRPr lang="de-DE" i="1">
            <a:effectLst/>
          </a:endParaRPr>
        </a:p>
      </xdr:txBody>
    </xdr:sp>
    <xdr:clientData/>
  </xdr:twoCellAnchor>
  <xdr:twoCellAnchor>
    <xdr:from>
      <xdr:col>0</xdr:col>
      <xdr:colOff>7934</xdr:colOff>
      <xdr:row>14</xdr:row>
      <xdr:rowOff>87301</xdr:rowOff>
    </xdr:from>
    <xdr:to>
      <xdr:col>12</xdr:col>
      <xdr:colOff>2443</xdr:colOff>
      <xdr:row>35</xdr:row>
      <xdr:rowOff>58616</xdr:rowOff>
    </xdr:to>
    <xdr:sp macro="" textlink="">
      <xdr:nvSpPr>
        <xdr:cNvPr id="4" name="Textfeld 3">
          <a:extLst>
            <a:ext uri="{FF2B5EF4-FFF2-40B4-BE49-F238E27FC236}">
              <a16:creationId xmlns:a16="http://schemas.microsoft.com/office/drawing/2014/main" id="{239F582D-185C-4038-A4B2-47E1E48E382B}"/>
            </a:ext>
          </a:extLst>
        </xdr:cNvPr>
        <xdr:cNvSpPr txBox="1"/>
      </xdr:nvSpPr>
      <xdr:spPr>
        <a:xfrm>
          <a:off x="7934" y="2856878"/>
          <a:ext cx="7585201" cy="4125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1"/>
        </a:p>
        <a:p>
          <a:endParaRPr lang="de-DE" sz="1100" b="1"/>
        </a:p>
        <a:p>
          <a:r>
            <a:rPr lang="de-DE" sz="1100" b="1"/>
            <a:t>Einleitung/Überblick</a:t>
          </a:r>
        </a:p>
        <a:p>
          <a:endParaRPr lang="de-DE" sz="600"/>
        </a:p>
        <a:p>
          <a:r>
            <a:rPr lang="de-DE" sz="1100"/>
            <a:t>Die Nutzung von Aufwüchse</a:t>
          </a:r>
          <a:r>
            <a:rPr lang="de-DE" sz="1100" baseline="0"/>
            <a:t>n, z.B. von Klee oder Luzerne, im Cut &amp; Carry-System ist anspruchsvoll. Oft stellen sich Fragen wie:</a:t>
          </a:r>
        </a:p>
        <a:p>
          <a:r>
            <a:rPr lang="de-DE" sz="1100" baseline="0"/>
            <a:t>"Wohin dünge ich welches Schnittgut?"</a:t>
          </a:r>
        </a:p>
        <a:p>
          <a:r>
            <a:rPr lang="de-DE" sz="1100" baseline="0"/>
            <a:t>"Wieviel Schnittgut habe ich zur Verfügung?"</a:t>
          </a:r>
        </a:p>
        <a:p>
          <a:r>
            <a:rPr lang="de-DE" sz="1100" baseline="0"/>
            <a:t>"Wie viel soll ich ausbringen? Wie ist es anrechenbar?"</a:t>
          </a:r>
        </a:p>
        <a:p>
          <a:endParaRPr lang="de-DE" sz="600" baseline="0"/>
        </a:p>
        <a:p>
          <a:pPr marL="0" marR="0" lvl="0" indent="0" defTabSz="914400" eaLnBrk="1" fontAlgn="auto" latinLnBrk="0" hangingPunct="1">
            <a:lnSpc>
              <a:spcPct val="100000"/>
            </a:lnSpc>
            <a:spcBef>
              <a:spcPts val="0"/>
            </a:spcBef>
            <a:spcAft>
              <a:spcPts val="0"/>
            </a:spcAft>
            <a:buClrTx/>
            <a:buSzTx/>
            <a:buFontTx/>
            <a:buNone/>
            <a:tabLst/>
            <a:defRPr/>
          </a:pPr>
          <a:r>
            <a:rPr lang="de-DE" sz="1100" b="1" i="1" baseline="0">
              <a:solidFill>
                <a:schemeClr val="dk1"/>
              </a:solidFill>
              <a:effectLst/>
              <a:latin typeface="+mn-lt"/>
              <a:ea typeface="+mn-ea"/>
              <a:cs typeface="+mn-cs"/>
            </a:rPr>
            <a:t>Gern weisen wir Sie an dieser Stelle auf die Broschüre "Cut &amp; Carry - Praxisleitfaden" hin, in der wir alle wichtigen fachlichen Hintergründe und Entscheidungen erläutern . Dies bereitet Sie umfassend auf die Verwendung von Cut &amp; Carry in Ihrem Betrieb vor.</a:t>
          </a:r>
          <a:endParaRPr lang="de-DE" sz="1100" b="1" i="1" baseline="0"/>
        </a:p>
        <a:p>
          <a:endParaRPr lang="de-DE" sz="600" baseline="0"/>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mn-lt"/>
              <a:ea typeface="+mn-ea"/>
              <a:cs typeface="+mn-cs"/>
            </a:rPr>
            <a:t>Mit dieser einfachen </a:t>
          </a:r>
          <a:r>
            <a:rPr lang="de-DE" sz="1100" b="1">
              <a:solidFill>
                <a:schemeClr val="dk1"/>
              </a:solidFill>
              <a:effectLst/>
              <a:latin typeface="+mn-lt"/>
              <a:ea typeface="+mn-ea"/>
              <a:cs typeface="+mn-cs"/>
            </a:rPr>
            <a:t>Anwendung zur Ökonomie </a:t>
          </a:r>
          <a:r>
            <a:rPr lang="de-DE" sz="1100">
              <a:solidFill>
                <a:schemeClr val="dk1"/>
              </a:solidFill>
              <a:effectLst/>
              <a:latin typeface="+mn-lt"/>
              <a:ea typeface="+mn-ea"/>
              <a:cs typeface="+mn-cs"/>
            </a:rPr>
            <a:t>der Kleegrasverwertung mit Cut &amp; Carry werden die Stickstoffkosten in €/kg N der einzelnen Kleegras-Schnitte (maximal 5) sowie im Mittel aller Schnitte ermittelt.  Damit können die verschiedenen Verfahren zur Kleegrasnutzung mit Cut &amp; Carry auf der Basis der N-Kosten verglichen werden.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a:solidFill>
              <a:schemeClr val="dk1"/>
            </a:solidFill>
            <a:effectLst/>
            <a:latin typeface="+mn-lt"/>
            <a:ea typeface="+mn-ea"/>
            <a:cs typeface="+mn-cs"/>
          </a:endParaRPr>
        </a:p>
        <a:p>
          <a:r>
            <a:rPr lang="de-DE" sz="1100" b="1" baseline="0"/>
            <a:t>Abkürzungen</a:t>
          </a:r>
        </a:p>
        <a:p>
          <a:endParaRPr lang="de-DE" sz="600" baseline="0"/>
        </a:p>
        <a:p>
          <a:r>
            <a:rPr lang="de-DE" sz="1100" baseline="0"/>
            <a:t>C&amp;C	Cut &amp; Carry</a:t>
          </a:r>
        </a:p>
        <a:p>
          <a:r>
            <a:rPr lang="de-DE" sz="1100" baseline="0"/>
            <a:t>FM	Frischmasse</a:t>
          </a:r>
        </a:p>
        <a:p>
          <a:r>
            <a:rPr lang="de-DE" sz="1100" baseline="0"/>
            <a:t>F-M	Futter-Mist (-Kooperation)</a:t>
          </a:r>
        </a:p>
        <a:p>
          <a:r>
            <a:rPr lang="de-DE" sz="1100" baseline="0"/>
            <a:t>N	Stickstoff</a:t>
          </a:r>
        </a:p>
        <a:p>
          <a:r>
            <a:rPr lang="de-DE" sz="1100" baseline="0"/>
            <a:t>N</a:t>
          </a:r>
          <a:r>
            <a:rPr lang="de-DE" sz="1100" baseline="-25000"/>
            <a:t>anrechenbar</a:t>
          </a:r>
          <a:r>
            <a:rPr lang="de-DE" sz="1100" baseline="0"/>
            <a:t>	Im Jahr der Düngung anrechenbarer Stickstoff, ausgehend von der angegebenen Anrechenbarkeit</a:t>
          </a:r>
        </a:p>
        <a:p>
          <a:r>
            <a:rPr lang="de-DE" sz="1100" baseline="0"/>
            <a:t>TM	Trockenmasse (= Trockensubstanz), bezogen auf 100 %)</a:t>
          </a:r>
        </a:p>
        <a:p>
          <a:endParaRPr lang="de-DE" sz="1100"/>
        </a:p>
      </xdr:txBody>
    </xdr:sp>
    <xdr:clientData/>
  </xdr:twoCellAnchor>
  <xdr:twoCellAnchor editAs="oneCell">
    <xdr:from>
      <xdr:col>0</xdr:col>
      <xdr:colOff>0</xdr:colOff>
      <xdr:row>0</xdr:row>
      <xdr:rowOff>1</xdr:rowOff>
    </xdr:from>
    <xdr:to>
      <xdr:col>12</xdr:col>
      <xdr:colOff>15875</xdr:colOff>
      <xdr:row>6</xdr:row>
      <xdr:rowOff>95198</xdr:rowOff>
    </xdr:to>
    <xdr:pic>
      <xdr:nvPicPr>
        <xdr:cNvPr id="6" name="Grafik 5">
          <a:extLst>
            <a:ext uri="{FF2B5EF4-FFF2-40B4-BE49-F238E27FC236}">
              <a16:creationId xmlns:a16="http://schemas.microsoft.com/office/drawing/2014/main" id="{92FC6F7E-8E02-4926-8AC3-B756D2D29B9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9894"/>
        <a:stretch/>
      </xdr:blipFill>
      <xdr:spPr>
        <a:xfrm>
          <a:off x="0" y="1"/>
          <a:ext cx="7612063" cy="1285822"/>
        </a:xfrm>
        <a:prstGeom prst="rect">
          <a:avLst/>
        </a:prstGeom>
      </xdr:spPr>
    </xdr:pic>
    <xdr:clientData/>
  </xdr:twoCellAnchor>
  <xdr:twoCellAnchor>
    <xdr:from>
      <xdr:col>0</xdr:col>
      <xdr:colOff>0</xdr:colOff>
      <xdr:row>7</xdr:row>
      <xdr:rowOff>182561</xdr:rowOff>
    </xdr:from>
    <xdr:to>
      <xdr:col>11</xdr:col>
      <xdr:colOff>595312</xdr:colOff>
      <xdr:row>15</xdr:row>
      <xdr:rowOff>134937</xdr:rowOff>
    </xdr:to>
    <xdr:sp macro="" textlink="">
      <xdr:nvSpPr>
        <xdr:cNvPr id="7" name="Textfeld 6">
          <a:extLst>
            <a:ext uri="{FF2B5EF4-FFF2-40B4-BE49-F238E27FC236}">
              <a16:creationId xmlns:a16="http://schemas.microsoft.com/office/drawing/2014/main" id="{B50E9EBC-1122-4FED-9E7E-987121A6218D}"/>
            </a:ext>
          </a:extLst>
        </xdr:cNvPr>
        <xdr:cNvSpPr txBox="1"/>
      </xdr:nvSpPr>
      <xdr:spPr>
        <a:xfrm>
          <a:off x="0" y="1571624"/>
          <a:ext cx="7588250" cy="1539876"/>
        </a:xfrm>
        <a:prstGeom prst="rect">
          <a:avLst/>
        </a:prstGeom>
        <a:solidFill>
          <a:srgbClr val="EFF5C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1"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1" u="none" strike="noStrike" kern="0" cap="none" spc="0" normalizeH="0" baseline="0" noProof="0">
              <a:ln>
                <a:noFill/>
              </a:ln>
              <a:solidFill>
                <a:prstClr val="black"/>
              </a:solidFill>
              <a:effectLst/>
              <a:uLnTx/>
              <a:uFillTx/>
              <a:latin typeface="+mn-lt"/>
              <a:ea typeface="+mn-ea"/>
              <a:cs typeface="+mn-cs"/>
            </a:rPr>
            <a:t>© Das Urheberrecht dieses Excel-Tools liegt bei der Landwirtschaftskammer NRW (LWK NRW). Eine betriebliche Nutzung ist ausdrücklich erwünscht. Für die Verwendung im Kontext der Beratung ist vorab eine Genehmigung der LWK NRW einzuholen.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6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Ansprechpersonen der LWK NRW zum Ökolandbau in NRW finden Sie unter:</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sng" strike="noStrike" kern="0" cap="none" spc="0" normalizeH="0" baseline="0" noProof="0">
              <a:ln>
                <a:noFill/>
              </a:ln>
              <a:solidFill>
                <a:srgbClr val="4472C4"/>
              </a:solidFill>
              <a:effectLst/>
              <a:uLnTx/>
              <a:uFillTx/>
              <a:latin typeface="+mn-lt"/>
              <a:ea typeface="+mn-ea"/>
              <a:cs typeface="+mn-cs"/>
            </a:rPr>
            <a:t>oekolandbau.nrw.de</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0">
              <a:solidFill>
                <a:schemeClr val="dk1"/>
              </a:solidFill>
              <a:effectLst/>
              <a:latin typeface="+mn-lt"/>
              <a:ea typeface="+mn-ea"/>
              <a:cs typeface="+mn-cs"/>
            </a:rPr>
            <a:t>Sie haben einen Fehler gefunden oder möchten uns Rückmeldung geben? Schreiben Sie uns gern an </a:t>
          </a:r>
          <a:r>
            <a:rPr lang="de-DE" sz="1100" b="1" i="0">
              <a:solidFill>
                <a:schemeClr val="dk1"/>
              </a:solidFill>
              <a:effectLst/>
              <a:latin typeface="+mn-lt"/>
              <a:ea typeface="+mn-ea"/>
              <a:cs typeface="+mn-cs"/>
            </a:rPr>
            <a:t>info@oekolandbau.nrw.de</a:t>
          </a:r>
          <a:r>
            <a:rPr lang="de-DE" sz="1100" b="0" i="0">
              <a:solidFill>
                <a:schemeClr val="dk1"/>
              </a:solidFill>
              <a:effectLst/>
              <a:latin typeface="+mn-lt"/>
              <a:ea typeface="+mn-ea"/>
              <a:cs typeface="+mn-cs"/>
            </a:rPr>
            <a:t>!</a:t>
          </a:r>
          <a:endParaRPr kumimoji="0" lang="de-DE" sz="1100" b="1" i="0" u="sng" strike="noStrike" kern="0" cap="none" spc="0" normalizeH="0" baseline="0" noProof="0">
            <a:ln>
              <a:noFill/>
            </a:ln>
            <a:solidFill>
              <a:srgbClr val="4472C4"/>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600" b="1" i="0" u="sng" strike="noStrike" kern="0" cap="none" spc="0" normalizeH="0" baseline="0" noProof="0">
            <a:ln>
              <a:noFill/>
            </a:ln>
            <a:solidFill>
              <a:srgbClr val="4472C4"/>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An der Erstellung des Tools mitgearbeitet haben: </a:t>
          </a:r>
          <a:r>
            <a:rPr kumimoji="0" lang="de-DE" sz="1100" b="0" i="0" u="none" strike="noStrike" kern="0" cap="none" spc="0" normalizeH="0" baseline="0" noProof="0">
              <a:ln>
                <a:noFill/>
              </a:ln>
              <a:solidFill>
                <a:prstClr val="black"/>
              </a:solidFill>
              <a:effectLst/>
              <a:uLnTx/>
              <a:uFillTx/>
              <a:latin typeface="+mn-lt"/>
              <a:ea typeface="+mn-ea"/>
              <a:cs typeface="+mn-cs"/>
            </a:rPr>
            <a:t>Franz-Theo Lintzen, Daniel Gärttling</a:t>
          </a:r>
        </a:p>
        <a:p>
          <a:endParaRPr lang="de-DE" sz="1100"/>
        </a:p>
      </xdr:txBody>
    </xdr:sp>
    <xdr:clientData/>
  </xdr:twoCellAnchor>
  <xdr:twoCellAnchor>
    <xdr:from>
      <xdr:col>0</xdr:col>
      <xdr:colOff>500063</xdr:colOff>
      <xdr:row>81</xdr:row>
      <xdr:rowOff>182562</xdr:rowOff>
    </xdr:from>
    <xdr:to>
      <xdr:col>10</xdr:col>
      <xdr:colOff>484188</xdr:colOff>
      <xdr:row>86</xdr:row>
      <xdr:rowOff>31750</xdr:rowOff>
    </xdr:to>
    <xdr:sp macro="" textlink="">
      <xdr:nvSpPr>
        <xdr:cNvPr id="9" name="Textfeld 8">
          <a:extLst>
            <a:ext uri="{FF2B5EF4-FFF2-40B4-BE49-F238E27FC236}">
              <a16:creationId xmlns:a16="http://schemas.microsoft.com/office/drawing/2014/main" id="{4B2E4496-0AD5-47CF-9DFE-8AAD192014F4}"/>
            </a:ext>
          </a:extLst>
        </xdr:cNvPr>
        <xdr:cNvSpPr txBox="1"/>
      </xdr:nvSpPr>
      <xdr:spPr>
        <a:xfrm>
          <a:off x="500063" y="16517937"/>
          <a:ext cx="6215063" cy="841376"/>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400" b="1"/>
            <a:t>Das Autorenteam wünscht Ihnen viel Erfolg mit dem Einsatz des Cut &amp; Carry-Verfahrens in Ihrem Betrieb! </a:t>
          </a:r>
        </a:p>
        <a:p>
          <a:pPr algn="ctr"/>
          <a:r>
            <a:rPr lang="de-DE" sz="1400"/>
            <a:t>Wir freuen uns, wenn Sie ihre Erfahrungen mit uns teilen!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3</xdr:row>
      <xdr:rowOff>9525</xdr:rowOff>
    </xdr:from>
    <xdr:to>
      <xdr:col>0</xdr:col>
      <xdr:colOff>600075</xdr:colOff>
      <xdr:row>4</xdr:row>
      <xdr:rowOff>0</xdr:rowOff>
    </xdr:to>
    <xdr:sp macro="" textlink="">
      <xdr:nvSpPr>
        <xdr:cNvPr id="2" name="Rechteck 1">
          <a:extLst>
            <a:ext uri="{FF2B5EF4-FFF2-40B4-BE49-F238E27FC236}">
              <a16:creationId xmlns:a16="http://schemas.microsoft.com/office/drawing/2014/main" id="{ED6354C4-4F3A-4EF3-A418-1DBA270F793B}"/>
            </a:ext>
          </a:extLst>
        </xdr:cNvPr>
        <xdr:cNvSpPr/>
      </xdr:nvSpPr>
      <xdr:spPr>
        <a:xfrm>
          <a:off x="95250" y="666750"/>
          <a:ext cx="504825" cy="180975"/>
        </a:xfrm>
        <a:prstGeom prst="rect">
          <a:avLst/>
        </a:prstGeom>
        <a:solidFill>
          <a:srgbClr val="FFFF6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95250</xdr:colOff>
      <xdr:row>4</xdr:row>
      <xdr:rowOff>0</xdr:rowOff>
    </xdr:from>
    <xdr:to>
      <xdr:col>0</xdr:col>
      <xdr:colOff>600075</xdr:colOff>
      <xdr:row>4</xdr:row>
      <xdr:rowOff>180975</xdr:rowOff>
    </xdr:to>
    <xdr:sp macro="" textlink="">
      <xdr:nvSpPr>
        <xdr:cNvPr id="3" name="Rechteck 2">
          <a:extLst>
            <a:ext uri="{FF2B5EF4-FFF2-40B4-BE49-F238E27FC236}">
              <a16:creationId xmlns:a16="http://schemas.microsoft.com/office/drawing/2014/main" id="{97644BE1-8E66-4C5A-B5DF-7F8EB1DFFF38}"/>
            </a:ext>
          </a:extLst>
        </xdr:cNvPr>
        <xdr:cNvSpPr/>
      </xdr:nvSpPr>
      <xdr:spPr>
        <a:xfrm>
          <a:off x="95250" y="619125"/>
          <a:ext cx="504825" cy="180975"/>
        </a:xfrm>
        <a:prstGeom prst="rect">
          <a:avLst/>
        </a:prstGeom>
        <a:solidFill>
          <a:srgbClr val="FFFF6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95250</xdr:colOff>
      <xdr:row>4</xdr:row>
      <xdr:rowOff>9525</xdr:rowOff>
    </xdr:from>
    <xdr:to>
      <xdr:col>0</xdr:col>
      <xdr:colOff>600075</xdr:colOff>
      <xdr:row>5</xdr:row>
      <xdr:rowOff>0</xdr:rowOff>
    </xdr:to>
    <xdr:sp macro="" textlink="">
      <xdr:nvSpPr>
        <xdr:cNvPr id="4" name="Rechteck 3">
          <a:extLst>
            <a:ext uri="{FF2B5EF4-FFF2-40B4-BE49-F238E27FC236}">
              <a16:creationId xmlns:a16="http://schemas.microsoft.com/office/drawing/2014/main" id="{76F801E1-CCCF-468C-8FB8-1C396D5D5A9E}"/>
            </a:ext>
          </a:extLst>
        </xdr:cNvPr>
        <xdr:cNvSpPr/>
      </xdr:nvSpPr>
      <xdr:spPr>
        <a:xfrm>
          <a:off x="95250" y="438150"/>
          <a:ext cx="504825" cy="180975"/>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ekolandbau.nrw.de/system/files/media/document/file/2026_broschuere-c-und-c.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CC1FD-E461-4838-8B9E-A8826A28707F}">
  <dimension ref="A37:BO66"/>
  <sheetViews>
    <sheetView showGridLines="0" zoomScale="90" zoomScaleNormal="145" workbookViewId="0">
      <selection activeCell="N82" sqref="N82"/>
    </sheetView>
  </sheetViews>
  <sheetFormatPr baseColWidth="10" defaultColWidth="11.42578125" defaultRowHeight="15.75" x14ac:dyDescent="0.25"/>
  <cols>
    <col min="1" max="2" width="11.42578125" style="163"/>
    <col min="3" max="3" width="4.7109375" style="163" customWidth="1"/>
    <col min="4" max="5" width="11.42578125" style="163"/>
    <col min="6" max="6" width="4.28515625" style="163" customWidth="1"/>
    <col min="7" max="8" width="11.42578125" style="163"/>
    <col min="9" max="9" width="4.42578125" style="163" customWidth="1"/>
    <col min="10" max="11" width="11.42578125" style="163"/>
    <col min="12" max="12" width="9" style="163" customWidth="1"/>
    <col min="13" max="34" width="11.42578125" style="206"/>
    <col min="35" max="16384" width="11.42578125" style="163"/>
  </cols>
  <sheetData>
    <row r="37" spans="1:67" x14ac:dyDescent="0.25">
      <c r="A37" s="213" t="s">
        <v>216</v>
      </c>
      <c r="B37" s="214"/>
      <c r="C37" s="214"/>
      <c r="D37" s="214"/>
      <c r="E37" s="215" t="s">
        <v>217</v>
      </c>
      <c r="F37" s="214"/>
      <c r="G37" s="214"/>
      <c r="H37" s="214"/>
      <c r="I37" s="214"/>
      <c r="J37" s="214"/>
      <c r="K37" s="214"/>
      <c r="L37" s="214"/>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c r="BK37" s="206"/>
      <c r="BL37" s="206"/>
      <c r="BM37" s="206"/>
      <c r="BN37" s="206"/>
      <c r="BO37" s="206"/>
    </row>
    <row r="38" spans="1:67" customFormat="1" ht="15.75" customHeight="1" x14ac:dyDescent="0.25">
      <c r="A38" s="202"/>
      <c r="B38" s="202"/>
      <c r="C38" s="202"/>
      <c r="D38" s="187"/>
      <c r="E38" s="187"/>
      <c r="F38" s="187"/>
      <c r="G38" s="187"/>
      <c r="H38" s="187"/>
      <c r="M38" s="35"/>
      <c r="N38" s="35"/>
      <c r="O38" s="35"/>
      <c r="P38" s="35"/>
      <c r="Q38" s="35"/>
      <c r="R38" s="35"/>
      <c r="S38" s="35"/>
      <c r="T38" s="35"/>
      <c r="U38" s="35"/>
      <c r="V38" s="35"/>
      <c r="W38" s="35"/>
      <c r="X38" s="35"/>
      <c r="Y38" s="35"/>
      <c r="Z38" s="35"/>
      <c r="AA38" s="35"/>
      <c r="AB38" s="35"/>
      <c r="AC38" s="35"/>
      <c r="AD38" s="35"/>
      <c r="AE38" s="35"/>
      <c r="AF38" s="35"/>
      <c r="AG38" s="35"/>
      <c r="AH38" s="35"/>
    </row>
    <row r="39" spans="1:67" customFormat="1" ht="15.75" customHeight="1" thickBot="1" x14ac:dyDescent="0.3">
      <c r="A39" s="216" t="s">
        <v>203</v>
      </c>
      <c r="B39" s="216"/>
      <c r="C39" s="216"/>
      <c r="D39" s="187"/>
      <c r="E39" s="187"/>
      <c r="F39" s="187"/>
      <c r="G39" s="187"/>
      <c r="H39" s="187"/>
      <c r="M39" s="35"/>
      <c r="N39" s="35"/>
      <c r="O39" s="35"/>
      <c r="P39" s="35"/>
      <c r="Q39" s="35"/>
      <c r="R39" s="35"/>
      <c r="S39" s="35"/>
      <c r="T39" s="35"/>
      <c r="U39" s="35"/>
      <c r="V39" s="35"/>
      <c r="W39" s="35"/>
      <c r="X39" s="35"/>
      <c r="Y39" s="35"/>
      <c r="Z39" s="35"/>
      <c r="AA39" s="35"/>
      <c r="AB39" s="35"/>
      <c r="AC39" s="35"/>
      <c r="AD39" s="35"/>
      <c r="AE39" s="35"/>
      <c r="AF39" s="35"/>
      <c r="AG39" s="35"/>
      <c r="AH39" s="35"/>
    </row>
    <row r="40" spans="1:67" customFormat="1" ht="15" customHeight="1" thickTop="1" thickBot="1" x14ac:dyDescent="0.3">
      <c r="A40" s="219" t="s">
        <v>205</v>
      </c>
      <c r="B40" s="219"/>
      <c r="C40" s="187"/>
      <c r="D40" s="220" t="s">
        <v>204</v>
      </c>
      <c r="E40" s="220"/>
      <c r="F40" s="187"/>
      <c r="G40" s="221" t="s">
        <v>206</v>
      </c>
      <c r="H40" s="222"/>
      <c r="J40" s="223" t="s">
        <v>158</v>
      </c>
      <c r="K40" s="224"/>
      <c r="M40" s="35"/>
      <c r="N40" s="35"/>
      <c r="O40" s="35"/>
      <c r="P40" s="35"/>
      <c r="Q40" s="35"/>
      <c r="R40" s="35"/>
      <c r="S40" s="35"/>
      <c r="T40" s="35"/>
      <c r="U40" s="35"/>
      <c r="V40" s="35"/>
      <c r="W40" s="35"/>
      <c r="X40" s="35"/>
      <c r="Y40" s="35"/>
      <c r="Z40" s="35"/>
      <c r="AA40" s="35"/>
      <c r="AB40" s="35"/>
      <c r="AC40" s="35"/>
      <c r="AD40" s="35"/>
      <c r="AE40" s="35"/>
      <c r="AF40" s="35"/>
      <c r="AG40" s="35"/>
      <c r="AH40" s="35"/>
    </row>
    <row r="41" spans="1:67" customFormat="1" ht="15" customHeight="1" thickTop="1" x14ac:dyDescent="0.25">
      <c r="A41" s="163"/>
      <c r="B41" s="163"/>
      <c r="C41" s="187"/>
      <c r="D41" s="187"/>
      <c r="E41" s="187"/>
      <c r="F41" s="187"/>
      <c r="G41" s="187"/>
      <c r="H41" s="187"/>
      <c r="M41" s="35"/>
      <c r="N41" s="35"/>
      <c r="O41" s="35"/>
      <c r="P41" s="35"/>
      <c r="Q41" s="35"/>
      <c r="R41" s="35"/>
      <c r="S41" s="35"/>
      <c r="T41" s="35"/>
      <c r="U41" s="35"/>
      <c r="V41" s="35"/>
      <c r="W41" s="35"/>
      <c r="X41" s="35"/>
      <c r="Y41" s="35"/>
      <c r="Z41" s="35"/>
      <c r="AA41" s="35"/>
      <c r="AB41" s="35"/>
      <c r="AC41" s="35"/>
      <c r="AD41" s="35"/>
      <c r="AE41" s="35"/>
      <c r="AF41" s="35"/>
      <c r="AG41" s="35"/>
      <c r="AH41" s="35"/>
    </row>
    <row r="42" spans="1:67" x14ac:dyDescent="0.25">
      <c r="A42" s="179"/>
      <c r="B42" s="179"/>
      <c r="C42" s="179"/>
      <c r="D42" s="179"/>
      <c r="E42" s="179"/>
      <c r="F42" s="179"/>
      <c r="G42" s="179"/>
      <c r="H42" s="179"/>
      <c r="I42" s="179"/>
      <c r="J42" s="179"/>
      <c r="K42" s="179"/>
      <c r="L42" s="179"/>
    </row>
    <row r="43" spans="1:67" x14ac:dyDescent="0.25">
      <c r="A43" s="179"/>
      <c r="B43" s="179"/>
      <c r="C43" s="179"/>
      <c r="D43" s="179"/>
      <c r="E43" s="179"/>
      <c r="F43" s="179"/>
      <c r="G43" s="179"/>
      <c r="H43" s="179"/>
      <c r="I43" s="179"/>
      <c r="J43" s="179"/>
      <c r="K43" s="179"/>
      <c r="L43" s="179"/>
    </row>
    <row r="44" spans="1:67" ht="23.25" x14ac:dyDescent="0.35">
      <c r="A44" s="180"/>
      <c r="B44" s="179"/>
      <c r="C44" s="179"/>
      <c r="D44" s="179"/>
      <c r="E44" s="179"/>
      <c r="F44" s="179"/>
      <c r="G44" s="179"/>
      <c r="H44" s="179"/>
      <c r="I44" s="179"/>
      <c r="J44" s="179"/>
      <c r="K44" s="179"/>
      <c r="L44" s="179"/>
      <c r="P44" s="207"/>
    </row>
    <row r="45" spans="1:67" ht="16.5" customHeight="1" x14ac:dyDescent="0.25">
      <c r="A45" s="181"/>
      <c r="B45" s="179"/>
      <c r="C45" s="179"/>
      <c r="D45" s="179"/>
      <c r="E45" s="179"/>
      <c r="F45" s="179"/>
      <c r="G45" s="179"/>
      <c r="H45" s="179"/>
      <c r="I45" s="179"/>
      <c r="J45" s="179"/>
      <c r="K45" s="179"/>
      <c r="L45" s="179"/>
      <c r="P45" s="35"/>
    </row>
    <row r="46" spans="1:67" ht="16.5" customHeight="1" x14ac:dyDescent="0.25">
      <c r="A46" s="181"/>
      <c r="B46" s="179"/>
      <c r="C46" s="179"/>
      <c r="D46" s="179"/>
      <c r="E46" s="179"/>
      <c r="F46" s="179"/>
      <c r="G46" s="179"/>
      <c r="H46" s="179"/>
      <c r="I46" s="179"/>
      <c r="J46" s="179"/>
      <c r="K46" s="179"/>
      <c r="L46" s="179"/>
      <c r="P46" s="35"/>
    </row>
    <row r="47" spans="1:67" ht="40.5" customHeight="1" x14ac:dyDescent="0.25">
      <c r="A47" s="217"/>
      <c r="B47" s="217"/>
      <c r="C47" s="217"/>
      <c r="D47" s="217"/>
      <c r="E47" s="217"/>
      <c r="F47" s="217"/>
      <c r="G47" s="217"/>
      <c r="H47" s="217"/>
      <c r="I47" s="217"/>
      <c r="J47" s="217"/>
      <c r="K47" s="217"/>
      <c r="L47" s="217"/>
      <c r="P47" s="35"/>
    </row>
    <row r="48" spans="1:67" x14ac:dyDescent="0.25">
      <c r="A48"/>
      <c r="B48" s="179"/>
      <c r="C48" s="179"/>
      <c r="D48" s="179"/>
      <c r="E48" s="179"/>
      <c r="F48" s="179"/>
      <c r="G48" s="179"/>
      <c r="H48" s="179"/>
      <c r="I48" s="179"/>
      <c r="J48" s="179"/>
      <c r="K48" s="179"/>
      <c r="L48" s="179"/>
      <c r="P48" s="35"/>
    </row>
    <row r="49" spans="1:32" x14ac:dyDescent="0.25">
      <c r="A49" s="182"/>
      <c r="B49" s="183"/>
      <c r="C49" s="183"/>
      <c r="D49" s="181"/>
      <c r="E49" s="181"/>
      <c r="F49" s="181"/>
      <c r="G49" s="181"/>
      <c r="H49" s="181"/>
      <c r="I49" s="181"/>
      <c r="J49" s="181"/>
      <c r="K49" s="181"/>
      <c r="L49" s="181"/>
      <c r="M49" s="208"/>
      <c r="N49" s="208"/>
      <c r="O49" s="208"/>
      <c r="P49" s="209"/>
      <c r="Q49" s="208"/>
      <c r="R49" s="208"/>
      <c r="S49" s="208"/>
      <c r="T49" s="208"/>
      <c r="U49" s="208"/>
      <c r="V49" s="208"/>
      <c r="W49" s="208"/>
      <c r="X49" s="208"/>
      <c r="Y49" s="208"/>
      <c r="Z49" s="208"/>
      <c r="AA49" s="208"/>
      <c r="AB49" s="208"/>
      <c r="AC49" s="208"/>
      <c r="AD49" s="208"/>
      <c r="AE49" s="208"/>
      <c r="AF49" s="208"/>
    </row>
    <row r="50" spans="1:32" x14ac:dyDescent="0.25">
      <c r="A50" s="182"/>
      <c r="B50" s="183"/>
      <c r="C50" s="183"/>
      <c r="D50" s="181"/>
      <c r="E50" s="181"/>
      <c r="F50" s="181"/>
      <c r="G50" s="181"/>
      <c r="H50" s="181"/>
      <c r="I50" s="181"/>
      <c r="J50" s="181"/>
      <c r="K50" s="181"/>
      <c r="L50" s="181"/>
      <c r="M50" s="208"/>
      <c r="N50" s="208"/>
      <c r="O50" s="208"/>
      <c r="P50" s="209"/>
      <c r="Q50" s="208"/>
      <c r="R50" s="208"/>
      <c r="S50" s="208"/>
      <c r="T50" s="208"/>
      <c r="U50" s="208"/>
      <c r="V50" s="208"/>
      <c r="W50" s="208"/>
      <c r="X50" s="208"/>
      <c r="Y50" s="208"/>
      <c r="Z50" s="208"/>
      <c r="AA50" s="208"/>
      <c r="AB50" s="208"/>
      <c r="AC50" s="208"/>
      <c r="AD50" s="208"/>
      <c r="AE50" s="208"/>
      <c r="AF50" s="208"/>
    </row>
    <row r="51" spans="1:32" x14ac:dyDescent="0.25">
      <c r="A51" s="182"/>
      <c r="B51" s="183"/>
      <c r="C51" s="183"/>
      <c r="D51" s="181"/>
      <c r="E51" s="181"/>
      <c r="F51" s="181"/>
      <c r="G51" s="181"/>
      <c r="H51" s="181"/>
      <c r="I51" s="181"/>
      <c r="J51" s="181"/>
      <c r="K51" s="181"/>
      <c r="L51" s="181"/>
      <c r="M51" s="208"/>
      <c r="N51" s="208"/>
      <c r="O51" s="208"/>
      <c r="P51" s="209"/>
      <c r="Q51" s="208"/>
      <c r="R51" s="208"/>
      <c r="S51" s="208"/>
      <c r="T51" s="208"/>
      <c r="U51" s="208"/>
      <c r="V51" s="208"/>
      <c r="W51" s="208"/>
      <c r="X51" s="208"/>
      <c r="Y51" s="208"/>
      <c r="Z51" s="208"/>
      <c r="AA51" s="208"/>
      <c r="AB51" s="208"/>
      <c r="AC51" s="208"/>
      <c r="AD51" s="208"/>
      <c r="AE51" s="208"/>
      <c r="AF51" s="208"/>
    </row>
    <row r="52" spans="1:32" x14ac:dyDescent="0.25">
      <c r="A52" s="181"/>
      <c r="B52" s="181"/>
      <c r="C52" s="181"/>
      <c r="D52" s="181"/>
      <c r="E52" s="181"/>
      <c r="F52" s="181"/>
      <c r="G52" s="181"/>
      <c r="H52" s="181"/>
      <c r="I52" s="181"/>
      <c r="J52" s="181"/>
      <c r="K52" s="181"/>
      <c r="L52" s="181"/>
      <c r="M52" s="208"/>
      <c r="N52" s="208"/>
      <c r="O52" s="208"/>
      <c r="P52" s="209"/>
      <c r="Q52" s="208"/>
      <c r="R52" s="208"/>
      <c r="S52" s="208"/>
      <c r="T52" s="208"/>
      <c r="U52" s="208"/>
      <c r="V52" s="208"/>
      <c r="W52" s="208"/>
      <c r="X52" s="208"/>
      <c r="Y52" s="208"/>
      <c r="Z52" s="208"/>
      <c r="AA52" s="208"/>
      <c r="AB52" s="208"/>
      <c r="AC52" s="208"/>
      <c r="AD52" s="208"/>
      <c r="AE52" s="208"/>
      <c r="AF52" s="208"/>
    </row>
    <row r="53" spans="1:32" ht="47.25" customHeight="1" x14ac:dyDescent="0.25">
      <c r="A53" s="218"/>
      <c r="B53" s="218"/>
      <c r="C53" s="218"/>
      <c r="D53" s="218"/>
      <c r="E53" s="218"/>
      <c r="F53" s="218"/>
      <c r="G53" s="218"/>
      <c r="H53" s="218"/>
      <c r="I53" s="218"/>
      <c r="J53" s="218"/>
      <c r="K53" s="218"/>
      <c r="L53" s="184"/>
      <c r="M53" s="208"/>
      <c r="N53" s="208"/>
      <c r="O53" s="208"/>
      <c r="P53" s="209"/>
      <c r="Q53" s="208"/>
      <c r="R53" s="208"/>
      <c r="S53" s="208"/>
      <c r="T53" s="208"/>
      <c r="U53" s="208"/>
      <c r="V53" s="208"/>
      <c r="W53" s="208"/>
      <c r="X53" s="208"/>
      <c r="Y53" s="208"/>
      <c r="Z53" s="208"/>
      <c r="AA53" s="208"/>
      <c r="AB53" s="208"/>
      <c r="AC53" s="208"/>
      <c r="AD53" s="208"/>
      <c r="AE53" s="208"/>
      <c r="AF53" s="208"/>
    </row>
    <row r="54" spans="1:32" ht="44.25" customHeight="1" x14ac:dyDescent="0.25">
      <c r="A54" s="218"/>
      <c r="B54" s="218"/>
      <c r="C54" s="218"/>
      <c r="D54" s="218"/>
      <c r="E54" s="218"/>
      <c r="F54" s="218"/>
      <c r="G54" s="218"/>
      <c r="H54" s="218"/>
      <c r="I54" s="218"/>
      <c r="J54" s="218"/>
      <c r="K54" s="218"/>
      <c r="L54" s="218"/>
      <c r="M54" s="208"/>
      <c r="N54" s="210"/>
      <c r="O54" s="211"/>
      <c r="P54" s="208"/>
      <c r="Q54" s="208"/>
      <c r="R54" s="208"/>
      <c r="S54" s="208"/>
      <c r="T54" s="208"/>
      <c r="U54" s="208"/>
      <c r="V54" s="208"/>
      <c r="W54" s="208"/>
      <c r="X54" s="208"/>
      <c r="Y54" s="208"/>
      <c r="Z54" s="208"/>
      <c r="AA54" s="208"/>
      <c r="AB54" s="208"/>
      <c r="AC54" s="208"/>
      <c r="AD54" s="208"/>
      <c r="AE54" s="208"/>
      <c r="AF54" s="208"/>
    </row>
    <row r="55" spans="1:32" x14ac:dyDescent="0.25">
      <c r="A55" s="181"/>
      <c r="B55" s="181"/>
      <c r="C55" s="181"/>
      <c r="D55" s="181"/>
      <c r="E55" s="181"/>
      <c r="F55" s="181"/>
      <c r="G55" s="181"/>
      <c r="H55" s="181"/>
      <c r="I55" s="181"/>
      <c r="J55" s="181"/>
      <c r="K55" s="181"/>
      <c r="L55" s="181"/>
      <c r="M55" s="208"/>
      <c r="N55" s="210"/>
      <c r="O55" s="211"/>
      <c r="P55" s="208"/>
      <c r="Q55" s="208"/>
      <c r="R55" s="208"/>
      <c r="S55" s="208"/>
      <c r="T55" s="208"/>
      <c r="U55" s="208"/>
      <c r="V55" s="208"/>
      <c r="W55" s="208"/>
      <c r="X55" s="208"/>
      <c r="Y55" s="208"/>
      <c r="Z55" s="208"/>
      <c r="AA55" s="208"/>
      <c r="AB55" s="208"/>
      <c r="AC55" s="208"/>
      <c r="AD55" s="208"/>
      <c r="AE55" s="208"/>
      <c r="AF55" s="208"/>
    </row>
    <row r="56" spans="1:32" x14ac:dyDescent="0.25">
      <c r="J56" s="181"/>
      <c r="K56" s="181"/>
      <c r="L56" s="181"/>
      <c r="M56" s="208"/>
      <c r="N56" s="208"/>
      <c r="O56" s="208"/>
      <c r="P56" s="208"/>
      <c r="Q56" s="208"/>
      <c r="R56" s="208"/>
      <c r="S56" s="208"/>
      <c r="T56" s="208"/>
      <c r="U56" s="208"/>
      <c r="V56" s="208"/>
      <c r="W56" s="208"/>
      <c r="X56" s="208"/>
      <c r="Y56" s="208"/>
      <c r="Z56" s="208"/>
      <c r="AA56" s="208"/>
      <c r="AB56" s="208"/>
      <c r="AC56" s="208"/>
      <c r="AD56" s="208"/>
      <c r="AE56" s="208"/>
      <c r="AF56" s="208"/>
    </row>
    <row r="57" spans="1:32" x14ac:dyDescent="0.25">
      <c r="J57" s="181"/>
      <c r="K57" s="181"/>
      <c r="L57" s="181"/>
      <c r="M57" s="208"/>
      <c r="N57" s="35"/>
      <c r="O57" s="212"/>
      <c r="P57" s="212"/>
      <c r="Q57" s="212"/>
      <c r="R57" s="212"/>
      <c r="S57" s="212"/>
      <c r="T57" s="212"/>
      <c r="U57" s="212"/>
      <c r="V57" s="212"/>
      <c r="W57" s="208"/>
      <c r="X57" s="208"/>
      <c r="Y57" s="208"/>
      <c r="Z57" s="208"/>
      <c r="AA57" s="208"/>
      <c r="AB57" s="208"/>
      <c r="AC57" s="208"/>
      <c r="AD57" s="208"/>
      <c r="AE57" s="208"/>
      <c r="AF57" s="208"/>
    </row>
    <row r="58" spans="1:32" x14ac:dyDescent="0.25">
      <c r="J58" s="181"/>
      <c r="K58" s="181"/>
      <c r="L58" s="181"/>
      <c r="M58" s="208"/>
      <c r="N58" s="35"/>
      <c r="O58" s="212"/>
      <c r="P58" s="212"/>
      <c r="Q58" s="212"/>
      <c r="R58" s="212"/>
      <c r="S58" s="212"/>
      <c r="T58" s="212"/>
      <c r="U58" s="212"/>
      <c r="V58" s="212"/>
      <c r="W58" s="208"/>
      <c r="X58" s="208"/>
      <c r="Y58" s="208"/>
      <c r="Z58" s="208"/>
      <c r="AA58" s="208"/>
      <c r="AB58" s="208"/>
      <c r="AC58" s="208"/>
      <c r="AD58" s="208"/>
      <c r="AE58" s="208"/>
      <c r="AF58" s="208"/>
    </row>
    <row r="59" spans="1:32" x14ac:dyDescent="0.25">
      <c r="J59" s="185"/>
      <c r="K59" s="185"/>
      <c r="L59" s="185"/>
      <c r="M59" s="208"/>
      <c r="N59" s="35"/>
      <c r="O59" s="212"/>
      <c r="P59" s="212"/>
      <c r="Q59" s="212"/>
      <c r="R59" s="212"/>
      <c r="S59" s="212"/>
      <c r="T59" s="212"/>
      <c r="U59" s="212"/>
      <c r="V59" s="212"/>
      <c r="W59" s="208"/>
      <c r="X59" s="208"/>
      <c r="Y59" s="208"/>
      <c r="Z59" s="208"/>
      <c r="AA59" s="208"/>
      <c r="AB59" s="208"/>
      <c r="AC59" s="208"/>
      <c r="AD59" s="208"/>
      <c r="AE59" s="208"/>
      <c r="AF59" s="208"/>
    </row>
    <row r="60" spans="1:32" x14ac:dyDescent="0.25">
      <c r="J60" s="185"/>
      <c r="K60" s="185"/>
      <c r="L60" s="185"/>
      <c r="M60" s="208"/>
      <c r="N60" s="209"/>
      <c r="O60" s="212"/>
      <c r="P60" s="212"/>
      <c r="Q60" s="212"/>
      <c r="R60" s="212"/>
      <c r="S60" s="212"/>
      <c r="T60" s="212"/>
      <c r="U60" s="212"/>
      <c r="V60" s="212"/>
      <c r="W60" s="208"/>
      <c r="X60" s="208"/>
      <c r="Y60" s="208"/>
      <c r="Z60" s="208"/>
      <c r="AA60" s="208"/>
      <c r="AB60" s="208"/>
      <c r="AC60" s="208"/>
      <c r="AD60" s="208"/>
      <c r="AE60" s="208"/>
      <c r="AF60" s="208"/>
    </row>
    <row r="61" spans="1:32" ht="17.25" customHeight="1" x14ac:dyDescent="0.25">
      <c r="J61" s="185"/>
      <c r="K61" s="185"/>
      <c r="L61" s="185"/>
      <c r="M61" s="208"/>
      <c r="N61" s="209"/>
      <c r="O61" s="212"/>
      <c r="P61" s="212"/>
      <c r="Q61" s="212"/>
      <c r="R61" s="212"/>
      <c r="S61" s="212"/>
      <c r="T61" s="212"/>
      <c r="U61" s="212"/>
      <c r="V61" s="212"/>
      <c r="W61" s="208"/>
      <c r="X61" s="208"/>
      <c r="Y61" s="208"/>
      <c r="Z61" s="208"/>
      <c r="AA61" s="208"/>
      <c r="AB61" s="208"/>
      <c r="AC61" s="208"/>
      <c r="AD61" s="208"/>
      <c r="AE61" s="208"/>
      <c r="AF61" s="208"/>
    </row>
    <row r="62" spans="1:32" ht="17.25" customHeight="1" x14ac:dyDescent="0.25">
      <c r="J62" s="185"/>
      <c r="K62" s="185"/>
      <c r="L62" s="185"/>
      <c r="M62" s="208"/>
      <c r="N62" s="209"/>
      <c r="W62" s="208"/>
      <c r="X62" s="208"/>
      <c r="Y62" s="208"/>
      <c r="Z62" s="208"/>
      <c r="AA62" s="208"/>
      <c r="AB62" s="208"/>
      <c r="AC62" s="208"/>
      <c r="AD62" s="208"/>
      <c r="AE62" s="208"/>
      <c r="AF62" s="208"/>
    </row>
    <row r="63" spans="1:32" ht="17.25" customHeight="1" x14ac:dyDescent="0.25">
      <c r="J63" s="185"/>
      <c r="K63" s="185"/>
      <c r="L63" s="185"/>
      <c r="M63" s="208"/>
      <c r="N63" s="35"/>
      <c r="W63" s="208"/>
      <c r="X63" s="208"/>
      <c r="Y63" s="208"/>
      <c r="Z63" s="208"/>
      <c r="AA63" s="208"/>
      <c r="AB63" s="208"/>
      <c r="AC63" s="208"/>
      <c r="AD63" s="208"/>
      <c r="AE63" s="208"/>
      <c r="AF63" s="208"/>
    </row>
    <row r="64" spans="1:32" x14ac:dyDescent="0.25">
      <c r="N64" s="35"/>
    </row>
    <row r="66" spans="14:22" x14ac:dyDescent="0.25">
      <c r="N66" s="210"/>
      <c r="O66" s="211"/>
      <c r="P66" s="208"/>
      <c r="Q66" s="208"/>
      <c r="R66" s="208"/>
      <c r="S66" s="208"/>
      <c r="T66" s="208"/>
      <c r="U66" s="208"/>
      <c r="V66" s="208"/>
    </row>
  </sheetData>
  <sheetProtection algorithmName="SHA-512" hashValue="usZLoSCJBf3VEB5KNILtuyTLhgMB9GKodtzDwFKHnZSPe+Fh/lFYu+omt66Pi4soSAEa6I4ORgYPjwmaCemv0w==" saltValue="/2qP90Xz/1WPa82PBNkvbw==" spinCount="100000" sheet="1" objects="1" scenarios="1"/>
  <mergeCells count="8">
    <mergeCell ref="A39:C39"/>
    <mergeCell ref="A47:L47"/>
    <mergeCell ref="A53:K53"/>
    <mergeCell ref="A54:L54"/>
    <mergeCell ref="A40:B40"/>
    <mergeCell ref="D40:E40"/>
    <mergeCell ref="G40:H40"/>
    <mergeCell ref="J40:K40"/>
  </mergeCells>
  <hyperlinks>
    <hyperlink ref="E37" r:id="rId1" xr:uid="{408741C6-39D0-4885-9306-D17BEEBB0BE9}"/>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9ADF5-29BC-429B-BBA1-75E7E9DD8E22}">
  <sheetPr codeName="Tabelle1"/>
  <dimension ref="A1:AF82"/>
  <sheetViews>
    <sheetView showGridLines="0" showZeros="0" tabSelected="1" zoomScale="145" zoomScaleNormal="145" workbookViewId="0">
      <selection activeCell="K14" sqref="K14"/>
    </sheetView>
  </sheetViews>
  <sheetFormatPr baseColWidth="10" defaultRowHeight="15" x14ac:dyDescent="0.25"/>
  <cols>
    <col min="1" max="1" width="30.7109375" customWidth="1"/>
    <col min="3" max="3" width="10.7109375" customWidth="1"/>
    <col min="4" max="4" width="2.7109375" customWidth="1"/>
    <col min="5" max="9" width="13.7109375" customWidth="1"/>
    <col min="10" max="10" width="7" customWidth="1"/>
    <col min="11" max="11" width="13.7109375" customWidth="1"/>
    <col min="18" max="32" width="11.42578125" hidden="1" customWidth="1"/>
  </cols>
  <sheetData>
    <row r="1" spans="1:32" s="148" customFormat="1" ht="18" customHeight="1" x14ac:dyDescent="0.25">
      <c r="A1" s="146" t="s">
        <v>210</v>
      </c>
      <c r="B1" s="147"/>
      <c r="C1" s="147"/>
      <c r="D1" s="147"/>
      <c r="E1" s="147"/>
      <c r="F1" s="147"/>
      <c r="G1" s="147"/>
      <c r="H1" s="147"/>
      <c r="I1" s="147"/>
      <c r="J1" s="147"/>
      <c r="K1" s="147"/>
    </row>
    <row r="2" spans="1:32" s="148" customFormat="1" ht="18" customHeight="1" x14ac:dyDescent="0.25">
      <c r="A2" s="146"/>
      <c r="B2" s="147"/>
      <c r="C2" s="147"/>
      <c r="D2" s="147"/>
      <c r="E2" s="147"/>
      <c r="F2" s="147"/>
      <c r="G2" s="147"/>
      <c r="H2" s="147"/>
      <c r="I2" s="147"/>
      <c r="J2" s="147"/>
      <c r="K2" s="147"/>
    </row>
    <row r="3" spans="1:32" ht="15.75" thickBot="1" x14ac:dyDescent="0.3">
      <c r="A3" s="138" t="s">
        <v>149</v>
      </c>
      <c r="B3" s="88" t="s">
        <v>154</v>
      </c>
      <c r="C3" s="86"/>
      <c r="D3" s="86"/>
      <c r="E3" s="86"/>
      <c r="F3" s="86"/>
      <c r="G3" s="86"/>
      <c r="H3" s="86"/>
      <c r="I3" s="86"/>
      <c r="J3" s="86"/>
      <c r="K3" s="86"/>
    </row>
    <row r="4" spans="1:32" ht="15" customHeight="1" thickTop="1" thickBot="1" x14ac:dyDescent="0.35">
      <c r="A4" s="86" t="s">
        <v>94</v>
      </c>
      <c r="B4" s="139" t="s">
        <v>147</v>
      </c>
      <c r="C4" s="140"/>
      <c r="D4" s="86"/>
      <c r="E4" s="86"/>
      <c r="F4" s="86"/>
      <c r="G4" s="87" t="s">
        <v>138</v>
      </c>
      <c r="H4" s="86"/>
      <c r="I4" s="86"/>
      <c r="J4" s="86"/>
      <c r="K4" s="86"/>
      <c r="R4">
        <v>1</v>
      </c>
      <c r="S4">
        <v>2</v>
      </c>
      <c r="T4">
        <v>3</v>
      </c>
      <c r="U4">
        <v>4</v>
      </c>
      <c r="V4">
        <v>5</v>
      </c>
    </row>
    <row r="5" spans="1:32" ht="15" customHeight="1" thickTop="1" thickBot="1" x14ac:dyDescent="0.3">
      <c r="A5" s="86" t="s">
        <v>93</v>
      </c>
      <c r="B5" s="137" t="s">
        <v>144</v>
      </c>
      <c r="C5" s="86"/>
      <c r="D5" s="86"/>
      <c r="E5" s="18" t="s">
        <v>28</v>
      </c>
      <c r="F5" s="19"/>
      <c r="G5" s="19"/>
      <c r="H5" s="19"/>
      <c r="I5" s="20"/>
      <c r="J5" s="86"/>
      <c r="K5" s="4"/>
      <c r="R5" s="16"/>
      <c r="S5" s="16"/>
      <c r="T5" s="17"/>
      <c r="U5" s="16"/>
      <c r="X5" s="16"/>
      <c r="AB5" s="16"/>
    </row>
    <row r="6" spans="1:32" ht="15" customHeight="1" thickTop="1" thickBot="1" x14ac:dyDescent="0.3">
      <c r="A6" s="86"/>
      <c r="B6" s="141" t="s">
        <v>148</v>
      </c>
      <c r="C6" s="142"/>
      <c r="D6" s="86"/>
      <c r="E6" s="3" t="s">
        <v>1</v>
      </c>
      <c r="F6" s="3" t="s">
        <v>2</v>
      </c>
      <c r="G6" s="3" t="s">
        <v>3</v>
      </c>
      <c r="H6" s="3" t="s">
        <v>18</v>
      </c>
      <c r="I6" s="3" t="s">
        <v>19</v>
      </c>
      <c r="J6" s="86"/>
      <c r="K6" s="76" t="s">
        <v>158</v>
      </c>
      <c r="R6" s="16"/>
      <c r="S6" s="16"/>
      <c r="T6" s="17"/>
      <c r="U6" s="16"/>
      <c r="X6" s="16"/>
      <c r="AB6" s="16"/>
    </row>
    <row r="7" spans="1:32" ht="15" customHeight="1" thickTop="1" x14ac:dyDescent="0.25">
      <c r="A7" s="86"/>
      <c r="B7" s="86"/>
      <c r="C7" s="86"/>
      <c r="D7" s="86"/>
      <c r="E7" s="18" t="s">
        <v>155</v>
      </c>
      <c r="F7" s="19"/>
      <c r="G7" s="19"/>
      <c r="H7" s="19"/>
      <c r="I7" s="20"/>
      <c r="J7" s="86"/>
      <c r="K7" s="4"/>
      <c r="R7" s="16"/>
      <c r="S7" s="16"/>
      <c r="T7" s="17"/>
      <c r="U7" s="16"/>
      <c r="X7" s="16"/>
      <c r="AB7" s="16"/>
    </row>
    <row r="8" spans="1:32" x14ac:dyDescent="0.25">
      <c r="A8" s="18" t="s">
        <v>4</v>
      </c>
      <c r="B8" s="19"/>
      <c r="C8" s="20"/>
      <c r="D8" s="86"/>
      <c r="E8" s="226" t="s">
        <v>25</v>
      </c>
      <c r="F8" s="226" t="s">
        <v>26</v>
      </c>
      <c r="G8" s="226" t="s">
        <v>26</v>
      </c>
      <c r="H8" s="226"/>
      <c r="I8" s="226"/>
      <c r="J8" s="86"/>
      <c r="K8" s="158"/>
      <c r="R8" s="2" t="s">
        <v>1</v>
      </c>
      <c r="S8" s="14" t="s">
        <v>1</v>
      </c>
      <c r="T8" s="14" t="s">
        <v>2</v>
      </c>
      <c r="U8" s="2" t="s">
        <v>1</v>
      </c>
      <c r="V8" s="2" t="s">
        <v>2</v>
      </c>
      <c r="W8" s="2" t="s">
        <v>3</v>
      </c>
      <c r="X8" s="14" t="s">
        <v>1</v>
      </c>
      <c r="Y8" s="14" t="s">
        <v>2</v>
      </c>
      <c r="Z8" s="14" t="s">
        <v>3</v>
      </c>
      <c r="AA8" s="14" t="s">
        <v>18</v>
      </c>
      <c r="AB8" s="2" t="s">
        <v>1</v>
      </c>
      <c r="AC8" s="2" t="s">
        <v>2</v>
      </c>
      <c r="AD8" s="2" t="s">
        <v>3</v>
      </c>
      <c r="AE8" s="2" t="s">
        <v>18</v>
      </c>
      <c r="AF8" s="2" t="s">
        <v>19</v>
      </c>
    </row>
    <row r="9" spans="1:32" ht="18" customHeight="1" x14ac:dyDescent="0.25">
      <c r="A9" s="18"/>
      <c r="B9" s="119" t="s">
        <v>29</v>
      </c>
      <c r="C9" s="120"/>
      <c r="D9" s="86"/>
      <c r="E9" s="227"/>
      <c r="F9" s="227"/>
      <c r="G9" s="227"/>
      <c r="H9" s="227"/>
      <c r="I9" s="227"/>
      <c r="J9" s="86"/>
      <c r="K9" s="158"/>
      <c r="R9" s="12">
        <v>1</v>
      </c>
      <c r="S9" s="15">
        <v>0.6</v>
      </c>
      <c r="T9" s="15">
        <v>0.4</v>
      </c>
      <c r="U9" s="13">
        <v>0.5</v>
      </c>
      <c r="V9" s="13">
        <v>0.3</v>
      </c>
      <c r="W9" s="13">
        <v>0.2</v>
      </c>
      <c r="X9" s="15">
        <v>0.4</v>
      </c>
      <c r="Y9" s="15">
        <v>0.3</v>
      </c>
      <c r="Z9" s="15">
        <v>0.2</v>
      </c>
      <c r="AA9" s="15">
        <v>0.1</v>
      </c>
      <c r="AB9" s="12">
        <v>0.4</v>
      </c>
      <c r="AC9" s="12">
        <v>0.3</v>
      </c>
      <c r="AD9" s="12">
        <v>0.15</v>
      </c>
      <c r="AE9" s="12">
        <v>0.1</v>
      </c>
      <c r="AF9" s="12">
        <v>0.05</v>
      </c>
    </row>
    <row r="10" spans="1:32" hidden="1" x14ac:dyDescent="0.25">
      <c r="A10" s="23"/>
      <c r="B10" s="24"/>
      <c r="C10" s="25"/>
      <c r="E10" s="150">
        <f>E16</f>
        <v>0</v>
      </c>
      <c r="F10" s="150">
        <f t="shared" ref="F10:H10" si="0">F16</f>
        <v>0</v>
      </c>
      <c r="G10" s="150">
        <f t="shared" si="0"/>
        <v>0</v>
      </c>
      <c r="H10" s="150">
        <f t="shared" si="0"/>
        <v>0</v>
      </c>
      <c r="I10" s="150">
        <f>IF(AND($K$13&gt;0,I$13&lt;=0),I$16,IF(AND($K$13&lt;=0,I$13&gt;0),I$13,0))</f>
        <v>0</v>
      </c>
      <c r="J10" s="86"/>
      <c r="K10" s="30"/>
      <c r="R10" s="115"/>
      <c r="S10" s="116"/>
      <c r="T10" s="116"/>
      <c r="U10" s="117"/>
      <c r="V10" s="117"/>
      <c r="W10" s="117"/>
      <c r="X10" s="116"/>
      <c r="Y10" s="116"/>
      <c r="Z10" s="116"/>
      <c r="AA10" s="116"/>
      <c r="AB10" s="115"/>
      <c r="AC10" s="115"/>
      <c r="AD10" s="115"/>
      <c r="AE10" s="115"/>
      <c r="AF10" s="115"/>
    </row>
    <row r="11" spans="1:32" hidden="1" x14ac:dyDescent="0.25">
      <c r="A11" s="23"/>
      <c r="B11" s="24"/>
      <c r="C11" s="2"/>
      <c r="D11" s="86"/>
      <c r="E11" s="95">
        <f>IF($C$9=1,R9,IF($C$9=2,S9,IF($C$9=3,U9,IF($C$9=4,X9,IF($C$9=5,AB9,0)))))</f>
        <v>0</v>
      </c>
      <c r="F11" s="95">
        <f>IF($C$9=1,0,IF($C$9=2,T9,IF($C$9=3,V9,IF($C$9=4,Y9,IF($C$9=5,AC9,0)))))</f>
        <v>0</v>
      </c>
      <c r="G11" s="95">
        <f>IF($C$9=1,0,IF($C$9=2,0,IF($C$9=3,W9,IF($C$9=4,Z9,IF($C$9=5,AD9,0)))))</f>
        <v>0</v>
      </c>
      <c r="H11" s="95">
        <f>IF($C$9=1,0,IF($C$9=2,0,IF($C$9=3,0,IF($C$9=4,AA9,IF($C$9=5,AE9,0)))))</f>
        <v>0</v>
      </c>
      <c r="I11" s="95">
        <f>IF($C$9=1,0,IF($C$9=2,0,IF($C$9=3,0,IF($C$9=4,0,IF($C$9=5,AF9,0)))))</f>
        <v>0</v>
      </c>
      <c r="J11" s="86"/>
      <c r="K11" s="161"/>
      <c r="AB11" s="9"/>
    </row>
    <row r="12" spans="1:32" ht="15" customHeight="1" thickBot="1" x14ac:dyDescent="0.3">
      <c r="A12" s="118"/>
      <c r="B12" s="24"/>
      <c r="C12" s="154"/>
      <c r="D12" s="86"/>
      <c r="E12" s="153" t="s">
        <v>157</v>
      </c>
      <c r="F12" s="127"/>
      <c r="G12" s="127"/>
      <c r="H12" s="127"/>
      <c r="I12" s="128"/>
      <c r="J12" s="86"/>
      <c r="K12" s="161"/>
      <c r="AB12" s="9"/>
    </row>
    <row r="13" spans="1:32" ht="15.75" thickTop="1" x14ac:dyDescent="0.25">
      <c r="A13" s="21"/>
      <c r="B13" s="112" t="s">
        <v>162</v>
      </c>
      <c r="C13" s="154" t="s">
        <v>159</v>
      </c>
      <c r="D13" s="86"/>
      <c r="E13" s="129"/>
      <c r="F13" s="130"/>
      <c r="G13" s="130"/>
      <c r="H13" s="130"/>
      <c r="I13" s="131"/>
      <c r="J13" s="86"/>
      <c r="K13" s="229"/>
      <c r="AB13" s="9"/>
    </row>
    <row r="14" spans="1:32" x14ac:dyDescent="0.25">
      <c r="A14" s="23"/>
      <c r="B14" s="24" t="s">
        <v>5</v>
      </c>
      <c r="C14" s="155" t="s">
        <v>31</v>
      </c>
      <c r="D14" s="86"/>
      <c r="E14" s="132"/>
      <c r="F14" s="121"/>
      <c r="G14" s="121"/>
      <c r="H14" s="121"/>
      <c r="I14" s="133"/>
      <c r="J14" s="160" t="s">
        <v>144</v>
      </c>
      <c r="K14" s="230"/>
      <c r="AB14" s="9"/>
    </row>
    <row r="15" spans="1:32" ht="15.75" thickBot="1" x14ac:dyDescent="0.3">
      <c r="A15" s="23"/>
      <c r="B15" s="24" t="s">
        <v>165</v>
      </c>
      <c r="C15" s="159" t="s">
        <v>164</v>
      </c>
      <c r="D15" s="86"/>
      <c r="E15" s="134"/>
      <c r="F15" s="135"/>
      <c r="G15" s="135"/>
      <c r="H15" s="135"/>
      <c r="I15" s="136"/>
      <c r="J15" s="86"/>
      <c r="K15" s="231"/>
      <c r="AB15" s="9"/>
    </row>
    <row r="16" spans="1:32" ht="15.75" thickTop="1" x14ac:dyDescent="0.25">
      <c r="A16" s="21"/>
      <c r="B16" s="112" t="s">
        <v>161</v>
      </c>
      <c r="C16" s="154" t="s">
        <v>159</v>
      </c>
      <c r="D16" s="86"/>
      <c r="E16" s="111">
        <f>IF(E$13&gt;0,E$13,$K$13*E$11)</f>
        <v>0</v>
      </c>
      <c r="F16" s="111">
        <f>IF(F$13&gt;0,F$13,$K$13*F$11)</f>
        <v>0</v>
      </c>
      <c r="G16" s="111">
        <f>IF(G$13&gt;0,G$13,$K$13*G$11)</f>
        <v>0</v>
      </c>
      <c r="H16" s="111">
        <f>IF(H$13&gt;0,H$13,$K$13*H$11)</f>
        <v>0</v>
      </c>
      <c r="I16" s="111">
        <f>IF(I$13&gt;0,I$13,$K$13*I$11)</f>
        <v>0</v>
      </c>
      <c r="J16" s="86"/>
      <c r="K16" s="96">
        <f>SUM(E16:I16)</f>
        <v>0</v>
      </c>
      <c r="AB16" s="9"/>
    </row>
    <row r="17" spans="1:32" x14ac:dyDescent="0.25">
      <c r="A17" s="16"/>
      <c r="B17" s="172" t="s">
        <v>30</v>
      </c>
      <c r="C17" s="173"/>
      <c r="D17" s="86"/>
      <c r="E17" s="122">
        <f>IF(E16&gt;0,E16/SUM($E16:$I16),0)</f>
        <v>0</v>
      </c>
      <c r="F17" s="122">
        <f t="shared" ref="F17:I17" si="1">IF(F16&gt;0,F16/SUM($E16:$I16),0)</f>
        <v>0</v>
      </c>
      <c r="G17" s="122">
        <f t="shared" si="1"/>
        <v>0</v>
      </c>
      <c r="H17" s="122">
        <f t="shared" si="1"/>
        <v>0</v>
      </c>
      <c r="I17" s="122">
        <f t="shared" si="1"/>
        <v>0</v>
      </c>
      <c r="J17" s="86"/>
      <c r="K17" s="113">
        <f>SUM(E17:I17)</f>
        <v>0</v>
      </c>
      <c r="AB17" s="9"/>
    </row>
    <row r="18" spans="1:32" hidden="1" x14ac:dyDescent="0.25">
      <c r="A18" s="23"/>
      <c r="B18" s="24"/>
      <c r="C18" s="156"/>
      <c r="D18" s="123"/>
      <c r="E18" s="17">
        <f>IF(ISNUMBER($K$14),$K$14,$R$20)</f>
        <v>28</v>
      </c>
      <c r="F18" s="17">
        <f>IF(ISNUMBER($K$14),$K$14,$R$20)</f>
        <v>28</v>
      </c>
      <c r="G18" s="17">
        <f>IF(ISNUMBER($K$14),$K$14,$R$20)</f>
        <v>28</v>
      </c>
      <c r="H18" s="17">
        <f>IF(ISNUMBER($K$14),$K$14,$R$20)</f>
        <v>28</v>
      </c>
      <c r="I18" s="17">
        <f>IF(ISNUMBER($K$14),$K$14,$R$20)</f>
        <v>28</v>
      </c>
      <c r="J18" s="123"/>
      <c r="K18" s="17"/>
    </row>
    <row r="19" spans="1:32" hidden="1" x14ac:dyDescent="0.25">
      <c r="A19" s="23"/>
      <c r="B19" s="24"/>
      <c r="C19" s="156"/>
      <c r="D19" s="123"/>
      <c r="E19" s="149">
        <f>IF(ISNUMBER($K$15),$K$15,$R$21)</f>
        <v>0.18</v>
      </c>
      <c r="F19" s="149">
        <f>IF(ISNUMBER($K$15),$K$15,$R$21)</f>
        <v>0.18</v>
      </c>
      <c r="G19" s="149">
        <f>IF(ISNUMBER($K$15),$K$15,$R$21)</f>
        <v>0.18</v>
      </c>
      <c r="H19" s="149">
        <f>IF(ISNUMBER($K$15),$K$15,$R$21)</f>
        <v>0.18</v>
      </c>
      <c r="I19" s="149">
        <f>IF(ISNUMBER($K$15),$K$15,$R$21)</f>
        <v>0.18</v>
      </c>
      <c r="J19" s="123"/>
      <c r="K19" s="124"/>
      <c r="R19" t="s">
        <v>145</v>
      </c>
    </row>
    <row r="20" spans="1:32" hidden="1" x14ac:dyDescent="0.25">
      <c r="A20" s="39"/>
      <c r="B20" s="24"/>
      <c r="C20" s="155" t="s">
        <v>152</v>
      </c>
      <c r="D20" s="123"/>
      <c r="E20" s="201">
        <f>E16*E18*E19</f>
        <v>0</v>
      </c>
      <c r="F20" s="201">
        <f>F16*F18*F19</f>
        <v>0</v>
      </c>
      <c r="G20" s="201">
        <f>G16*G18*G19</f>
        <v>0</v>
      </c>
      <c r="H20" s="201">
        <f>H16*H18*H19</f>
        <v>0</v>
      </c>
      <c r="I20" s="201">
        <f>I16*I18*I19</f>
        <v>0</v>
      </c>
      <c r="J20" s="123"/>
      <c r="K20" s="17"/>
      <c r="R20">
        <v>28</v>
      </c>
      <c r="S20" t="s">
        <v>146</v>
      </c>
    </row>
    <row r="21" spans="1:32" hidden="1" x14ac:dyDescent="0.25">
      <c r="A21" s="39"/>
      <c r="B21" s="17"/>
      <c r="C21" s="159" t="s">
        <v>153</v>
      </c>
      <c r="D21" s="123"/>
      <c r="E21" s="201">
        <f>E13*IF(ISNUMBER(E$14),E$14,IF(ISNUMBER($K$14),$K$14,$R$20))*IF(ISNUMBER(E$15),E$15,IF(ISNUMBER($K$15),$K$15,$R$21))</f>
        <v>0</v>
      </c>
      <c r="F21" s="201">
        <f t="shared" ref="F21:I21" si="2">F13*IF(ISNUMBER(F$14),F$14,IF(ISNUMBER($K$14),$K$14,$R$20))*IF(ISNUMBER(F$15),F$15,IF(ISNUMBER($K$15),$K$15,$R$21))</f>
        <v>0</v>
      </c>
      <c r="G21" s="201">
        <f t="shared" si="2"/>
        <v>0</v>
      </c>
      <c r="H21" s="201">
        <f t="shared" si="2"/>
        <v>0</v>
      </c>
      <c r="I21" s="201">
        <f t="shared" si="2"/>
        <v>0</v>
      </c>
      <c r="J21" s="123"/>
      <c r="K21" s="17"/>
      <c r="R21" s="10">
        <v>0.18</v>
      </c>
      <c r="S21" t="s">
        <v>27</v>
      </c>
    </row>
    <row r="22" spans="1:32" x14ac:dyDescent="0.25">
      <c r="A22" s="18"/>
      <c r="B22" s="28" t="s">
        <v>160</v>
      </c>
      <c r="C22" s="157" t="s">
        <v>6</v>
      </c>
      <c r="D22" s="86"/>
      <c r="E22" s="97">
        <f>IF(AND($K$13&gt;0,E$13&lt;=0),E$20,IF(AND(E$13&gt;0),E$21,0))</f>
        <v>0</v>
      </c>
      <c r="F22" s="97">
        <f>IF(AND($K$13&gt;0,F$13&lt;=0),F$20,IF(AND(F$13&gt;0),F$21,0))</f>
        <v>0</v>
      </c>
      <c r="G22" s="97">
        <f>IF(AND($K$13&gt;0,G$13&lt;=0),G$20,IF(AND(G$13&gt;0),G$21,0))</f>
        <v>0</v>
      </c>
      <c r="H22" s="97">
        <f>IF(AND($K$13&gt;0,H$13&lt;=0),H$20,IF(AND(H$13&gt;0),H$21,0))</f>
        <v>0</v>
      </c>
      <c r="I22" s="97">
        <f>IF(AND($K$13&gt;0,I$13&lt;=0),I$20,IF(AND($K$13&lt;=0,I$13&gt;0),I$21,0))</f>
        <v>0</v>
      </c>
      <c r="J22" s="86"/>
      <c r="K22" s="98">
        <f>SUM(E22:I22)</f>
        <v>0</v>
      </c>
    </row>
    <row r="23" spans="1:32" ht="8.1" customHeight="1" x14ac:dyDescent="0.25">
      <c r="A23" s="86"/>
      <c r="B23" s="86"/>
      <c r="C23" s="86"/>
      <c r="D23" s="86"/>
      <c r="E23" s="86"/>
      <c r="F23" s="86"/>
      <c r="G23" s="86"/>
      <c r="H23" s="86"/>
      <c r="I23" s="86"/>
      <c r="J23" s="86"/>
      <c r="K23" s="86"/>
      <c r="R23" t="s">
        <v>8</v>
      </c>
      <c r="Z23" t="s">
        <v>109</v>
      </c>
    </row>
    <row r="24" spans="1:32" ht="12.75" customHeight="1" x14ac:dyDescent="0.25">
      <c r="A24" s="195" t="s">
        <v>7</v>
      </c>
      <c r="B24" s="22"/>
      <c r="C24" s="151"/>
      <c r="D24" s="86"/>
      <c r="E24" s="86"/>
      <c r="F24" s="86"/>
      <c r="G24" s="86"/>
      <c r="H24" s="86"/>
      <c r="I24" s="86"/>
      <c r="J24" s="86"/>
      <c r="K24" s="86"/>
      <c r="S24">
        <v>1</v>
      </c>
      <c r="T24">
        <v>2</v>
      </c>
      <c r="U24">
        <v>3</v>
      </c>
      <c r="V24">
        <v>4</v>
      </c>
      <c r="W24">
        <v>5</v>
      </c>
      <c r="X24" s="11" t="s">
        <v>60</v>
      </c>
      <c r="AA24">
        <v>1</v>
      </c>
      <c r="AB24">
        <v>2</v>
      </c>
      <c r="AC24">
        <v>3</v>
      </c>
      <c r="AD24">
        <v>4</v>
      </c>
      <c r="AE24">
        <v>5</v>
      </c>
      <c r="AF24" s="11" t="s">
        <v>60</v>
      </c>
    </row>
    <row r="25" spans="1:32" x14ac:dyDescent="0.25">
      <c r="A25" s="23" t="s">
        <v>8</v>
      </c>
      <c r="B25" s="152" t="s">
        <v>6</v>
      </c>
      <c r="C25" s="196"/>
      <c r="D25" s="86"/>
      <c r="E25" s="99" t="str" cm="1">
        <f t="array" ref="E25">IF($C$9=1,Saatgut1,IF($C$9=2,Saatgut2,IF($C$9=3,Saatgut3,IF($C$9=4,Saatgut4,IF($C$9=5,Saatgut5,"")))))</f>
        <v/>
      </c>
      <c r="F25" s="99"/>
      <c r="G25" s="99"/>
      <c r="H25" s="99"/>
      <c r="I25" s="99"/>
      <c r="J25" s="86"/>
      <c r="K25" s="100">
        <f>SUM(_xlfn.ANCHORARRAY(E25))</f>
        <v>0</v>
      </c>
      <c r="S25" s="37">
        <f>C25*C26</f>
        <v>0</v>
      </c>
      <c r="U25" s="37"/>
      <c r="V25" s="37"/>
      <c r="X25" s="37">
        <f>SUM(S25:W25)</f>
        <v>0</v>
      </c>
      <c r="AA25" s="7">
        <f>Optionen!D12</f>
        <v>194.5</v>
      </c>
      <c r="AB25" s="7"/>
      <c r="AC25" s="7"/>
      <c r="AD25" s="7"/>
      <c r="AE25" s="7"/>
      <c r="AF25" s="7">
        <f>SUM(AA25:AE25)</f>
        <v>194.5</v>
      </c>
    </row>
    <row r="26" spans="1:32" x14ac:dyDescent="0.25">
      <c r="A26" s="23"/>
      <c r="B26" s="152" t="s">
        <v>9</v>
      </c>
      <c r="C26" s="197"/>
      <c r="D26" s="86"/>
      <c r="E26" s="38"/>
      <c r="F26" s="38"/>
      <c r="G26" s="38"/>
      <c r="H26" s="38"/>
      <c r="I26" s="38"/>
      <c r="J26" s="86"/>
      <c r="K26" s="29"/>
      <c r="S26" s="37">
        <f>S25/T24</f>
        <v>0</v>
      </c>
      <c r="T26" s="37">
        <f>S25/T24</f>
        <v>0</v>
      </c>
      <c r="X26" s="37">
        <f t="shared" ref="X26:X29" si="3">SUM(S26:W26)</f>
        <v>0</v>
      </c>
      <c r="AA26" s="7">
        <f>AA25/AB24</f>
        <v>97.25</v>
      </c>
      <c r="AB26" s="7">
        <f>AA25/AB24</f>
        <v>97.25</v>
      </c>
      <c r="AC26" s="7"/>
      <c r="AD26" s="7"/>
      <c r="AE26" s="7"/>
      <c r="AF26" s="7">
        <f t="shared" ref="AF26:AF29" si="4">SUM(AA26:AE26)</f>
        <v>194.5</v>
      </c>
    </row>
    <row r="27" spans="1:32" ht="12" customHeight="1" x14ac:dyDescent="0.25">
      <c r="A27" s="162" t="s">
        <v>61</v>
      </c>
      <c r="B27" s="17"/>
      <c r="C27" s="25"/>
      <c r="D27" s="86"/>
      <c r="J27" s="86"/>
      <c r="K27" s="86"/>
      <c r="S27" s="37">
        <f>S25/U24</f>
        <v>0</v>
      </c>
      <c r="T27" s="37">
        <f>S25/U24</f>
        <v>0</v>
      </c>
      <c r="U27" s="37">
        <f>S25/U24</f>
        <v>0</v>
      </c>
      <c r="X27" s="37">
        <f t="shared" si="3"/>
        <v>0</v>
      </c>
      <c r="AA27" s="7">
        <f>AA25/AC24</f>
        <v>64.833333333333329</v>
      </c>
      <c r="AB27" s="7">
        <f>AA25/AC24</f>
        <v>64.833333333333329</v>
      </c>
      <c r="AC27" s="7">
        <f>AA25/AC24</f>
        <v>64.833333333333329</v>
      </c>
      <c r="AD27" s="7"/>
      <c r="AE27" s="7"/>
      <c r="AF27" s="7">
        <f t="shared" si="4"/>
        <v>194.5</v>
      </c>
    </row>
    <row r="28" spans="1:32" ht="14.1" customHeight="1" x14ac:dyDescent="0.25">
      <c r="A28" s="39" t="s">
        <v>34</v>
      </c>
      <c r="B28" s="152" t="s">
        <v>10</v>
      </c>
      <c r="C28" s="67"/>
      <c r="D28" s="86"/>
      <c r="E28" s="92"/>
      <c r="F28" s="92"/>
      <c r="G28" s="92"/>
      <c r="H28" s="92"/>
      <c r="I28" s="92"/>
      <c r="J28" s="86"/>
      <c r="K28" s="86"/>
      <c r="S28" s="37">
        <f>S25/V24</f>
        <v>0</v>
      </c>
      <c r="T28" s="37">
        <f>S25/V24</f>
        <v>0</v>
      </c>
      <c r="U28" s="37">
        <f>S25/V24</f>
        <v>0</v>
      </c>
      <c r="V28" s="37">
        <f>S25/V24</f>
        <v>0</v>
      </c>
      <c r="X28" s="37">
        <f t="shared" si="3"/>
        <v>0</v>
      </c>
      <c r="AA28" s="7">
        <f>AA25/AD24</f>
        <v>48.625</v>
      </c>
      <c r="AB28" s="7">
        <f>AA25/AD24</f>
        <v>48.625</v>
      </c>
      <c r="AC28" s="7">
        <f>AA25/AD24</f>
        <v>48.625</v>
      </c>
      <c r="AD28" s="7">
        <f>AA25/AD24</f>
        <v>48.625</v>
      </c>
      <c r="AE28" s="7"/>
      <c r="AF28" s="7">
        <f t="shared" si="4"/>
        <v>194.5</v>
      </c>
    </row>
    <row r="29" spans="1:32" ht="14.1" customHeight="1" x14ac:dyDescent="0.25">
      <c r="A29" s="39"/>
      <c r="B29" s="152" t="s">
        <v>11</v>
      </c>
      <c r="C29" s="67"/>
      <c r="D29" s="86"/>
      <c r="E29" s="93"/>
      <c r="F29" s="93"/>
      <c r="G29" s="93"/>
      <c r="H29" s="93"/>
      <c r="I29" s="93"/>
      <c r="J29" s="86"/>
      <c r="K29" s="86"/>
      <c r="S29" s="37">
        <f>S25/W24</f>
        <v>0</v>
      </c>
      <c r="T29" s="37">
        <f>S25/W24</f>
        <v>0</v>
      </c>
      <c r="U29" s="37">
        <f>S25/W24</f>
        <v>0</v>
      </c>
      <c r="V29" s="37">
        <f>S25/W24</f>
        <v>0</v>
      </c>
      <c r="W29" s="37">
        <f>S25/W24</f>
        <v>0</v>
      </c>
      <c r="X29" s="37">
        <f t="shared" si="3"/>
        <v>0</v>
      </c>
      <c r="AA29" s="7">
        <f>AA25/AE24</f>
        <v>38.9</v>
      </c>
      <c r="AB29" s="7">
        <f>AA25/AE24</f>
        <v>38.9</v>
      </c>
      <c r="AC29" s="7">
        <f>AA25/AE24</f>
        <v>38.9</v>
      </c>
      <c r="AD29" s="7">
        <f>AA25/AE24</f>
        <v>38.9</v>
      </c>
      <c r="AE29" s="7">
        <f>AA25/AE24</f>
        <v>38.9</v>
      </c>
      <c r="AF29" s="7">
        <f t="shared" si="4"/>
        <v>194.5</v>
      </c>
    </row>
    <row r="30" spans="1:32" ht="8.1" customHeight="1" x14ac:dyDescent="0.25">
      <c r="A30" s="39"/>
      <c r="B30" s="152"/>
      <c r="C30" s="67"/>
      <c r="D30" s="86"/>
      <c r="E30" s="145"/>
      <c r="F30" s="144"/>
      <c r="G30" s="144"/>
      <c r="H30" s="144"/>
      <c r="I30" s="144"/>
      <c r="J30" s="86"/>
      <c r="K30" s="86"/>
      <c r="S30" s="37"/>
      <c r="T30" s="37"/>
      <c r="U30" s="37"/>
      <c r="V30" s="37"/>
      <c r="W30" s="37"/>
      <c r="X30" s="37"/>
      <c r="AA30" s="7"/>
      <c r="AB30" s="7"/>
      <c r="AC30" s="7"/>
      <c r="AD30" s="7"/>
      <c r="AE30" s="7"/>
      <c r="AF30" s="7"/>
    </row>
    <row r="31" spans="1:32" ht="14.1" customHeight="1" x14ac:dyDescent="0.25">
      <c r="A31" s="39" t="s">
        <v>37</v>
      </c>
      <c r="B31" s="152" t="s">
        <v>35</v>
      </c>
      <c r="C31" s="67"/>
      <c r="D31" s="86"/>
      <c r="E31" s="92"/>
      <c r="F31" s="92"/>
      <c r="G31" s="92"/>
      <c r="H31" s="92"/>
      <c r="I31" s="92"/>
      <c r="J31" s="86"/>
      <c r="K31" s="86"/>
    </row>
    <row r="32" spans="1:32" ht="14.1" customHeight="1" x14ac:dyDescent="0.25">
      <c r="A32" s="39"/>
      <c r="B32" s="152" t="s">
        <v>36</v>
      </c>
      <c r="C32" s="25"/>
      <c r="D32" s="86"/>
      <c r="E32" s="93"/>
      <c r="F32" s="93"/>
      <c r="G32" s="93"/>
      <c r="H32" s="93"/>
      <c r="I32" s="93"/>
      <c r="J32" s="86"/>
      <c r="K32" s="86"/>
    </row>
    <row r="33" spans="1:12" ht="8.1" customHeight="1" x14ac:dyDescent="0.25">
      <c r="A33" s="39"/>
      <c r="B33" s="17"/>
      <c r="C33" s="25"/>
      <c r="D33" s="86"/>
      <c r="J33" s="86"/>
      <c r="K33" s="86"/>
    </row>
    <row r="34" spans="1:12" ht="14.1" customHeight="1" x14ac:dyDescent="0.25">
      <c r="A34" s="39" t="s">
        <v>156</v>
      </c>
      <c r="B34" s="152" t="s">
        <v>6</v>
      </c>
      <c r="C34" s="25"/>
      <c r="D34" s="86"/>
      <c r="E34" s="92"/>
      <c r="F34" s="92"/>
      <c r="G34" s="92"/>
      <c r="H34" s="92"/>
      <c r="I34" s="92"/>
      <c r="J34" s="86"/>
      <c r="K34" s="86"/>
    </row>
    <row r="35" spans="1:12" ht="14.1" customHeight="1" x14ac:dyDescent="0.25">
      <c r="A35" s="23"/>
      <c r="B35" s="152" t="s">
        <v>9</v>
      </c>
      <c r="C35" s="25"/>
      <c r="D35" s="86"/>
      <c r="E35" s="93"/>
      <c r="F35" s="93"/>
      <c r="G35" s="93"/>
      <c r="H35" s="93"/>
      <c r="I35" s="93"/>
      <c r="J35" s="86"/>
      <c r="K35" s="86"/>
    </row>
    <row r="36" spans="1:12" x14ac:dyDescent="0.25">
      <c r="A36" s="23"/>
      <c r="B36" s="17"/>
      <c r="C36" s="198" t="s">
        <v>163</v>
      </c>
      <c r="D36" s="86"/>
      <c r="E36" s="101">
        <f>IF($C$9&gt;0,E25+E28*E29+E31*E32+E34*E35,0)</f>
        <v>0</v>
      </c>
      <c r="F36" s="101">
        <f>IF($C$9&gt;0,F25+F28*F29+F31*F32+F34*F35,0)</f>
        <v>0</v>
      </c>
      <c r="G36" s="101">
        <f>IF($C$9&gt;0,G25+G28*G29+G31*G32+G34*G35,0)</f>
        <v>0</v>
      </c>
      <c r="H36" s="101">
        <f>IF($C$9&gt;0,H25+H28*H29+H31*H32+H34*H35,0)</f>
        <v>0</v>
      </c>
      <c r="I36" s="101">
        <f>IF($C$9&gt;0,I25+I28*I29+I31*I32+I34*I35,0)</f>
        <v>0</v>
      </c>
      <c r="J36" s="86"/>
      <c r="K36" s="103">
        <f>SUM(E36:I36)</f>
        <v>0</v>
      </c>
    </row>
    <row r="37" spans="1:12" x14ac:dyDescent="0.25">
      <c r="A37" s="23"/>
      <c r="B37" s="17"/>
      <c r="C37" s="198" t="s">
        <v>45</v>
      </c>
      <c r="D37" s="86"/>
      <c r="E37" s="101" t="str" cm="1">
        <f t="array" ref="E37">IF($C$9=1,Aussaatkosten1,IF($C$9=2,Aussaatkosten2,IF($C$9=3,Aussaatkosten3,IF($C$9=4,Aussaatkosten4,IF($C$9=5,Aussaatkosten5,"")))))</f>
        <v/>
      </c>
      <c r="F37" s="101"/>
      <c r="G37" s="101"/>
      <c r="H37" s="101"/>
      <c r="I37" s="101"/>
      <c r="J37" s="86"/>
      <c r="K37" s="103">
        <f>IF(C9&gt;0,Optionen!D12,0)</f>
        <v>0</v>
      </c>
    </row>
    <row r="38" spans="1:12" hidden="1" x14ac:dyDescent="0.25">
      <c r="A38" s="23"/>
      <c r="B38" s="17"/>
      <c r="C38" s="199" t="s">
        <v>116</v>
      </c>
      <c r="D38" s="91"/>
      <c r="E38" s="102">
        <f>IF(E28&gt;0,E28*Optionen!$D$15,0)</f>
        <v>0</v>
      </c>
      <c r="F38" s="102">
        <f>IF(F28&gt;0,F28*Optionen!$D$15,0)</f>
        <v>0</v>
      </c>
      <c r="G38" s="102">
        <f>IF(G28&gt;0,G28*Optionen!$D$15,0)</f>
        <v>0</v>
      </c>
      <c r="H38" s="102">
        <f>IF(H28&gt;0,H28*Optionen!$D$15,0)</f>
        <v>0</v>
      </c>
      <c r="I38" s="102">
        <f>IF(I28&gt;0,I28*Optionen!$D$15,0)</f>
        <v>0</v>
      </c>
      <c r="J38" s="86"/>
      <c r="K38" s="104"/>
    </row>
    <row r="39" spans="1:12" hidden="1" x14ac:dyDescent="0.25">
      <c r="A39" s="23"/>
      <c r="B39" s="17"/>
      <c r="C39" s="199" t="s">
        <v>117</v>
      </c>
      <c r="D39" s="91"/>
      <c r="E39" s="102">
        <f>IF(E31&gt;0,Optionen!$D$14,0)</f>
        <v>0</v>
      </c>
      <c r="F39" s="102">
        <f>IF(F31&gt;0,Optionen!$D$14,0)</f>
        <v>0</v>
      </c>
      <c r="G39" s="102">
        <f>IF(G31&gt;0,Optionen!$D$14,0)</f>
        <v>0</v>
      </c>
      <c r="H39" s="102">
        <f>IF(H31&gt;0,Optionen!$D$14,0)</f>
        <v>0</v>
      </c>
      <c r="I39" s="102">
        <f>IF(I31&gt;0,Optionen!$D$14,0)</f>
        <v>0</v>
      </c>
      <c r="J39" s="86"/>
      <c r="K39" s="104"/>
    </row>
    <row r="40" spans="1:12" hidden="1" x14ac:dyDescent="0.25">
      <c r="A40" s="23"/>
      <c r="B40" s="17"/>
      <c r="C40" s="199" t="s">
        <v>118</v>
      </c>
      <c r="D40" s="91"/>
      <c r="E40" s="102">
        <f>IF(E34&gt;0,Optionen!$D$14,0)</f>
        <v>0</v>
      </c>
      <c r="F40" s="102">
        <f>IF(F34&gt;0,Optionen!$D$14,0)</f>
        <v>0</v>
      </c>
      <c r="G40" s="102">
        <f>IF(G34&gt;0,Optionen!$D$14,0)</f>
        <v>0</v>
      </c>
      <c r="H40" s="102">
        <f>IF(H34&gt;0,Optionen!$D$14,0)</f>
        <v>0</v>
      </c>
      <c r="I40" s="102">
        <f>IF(I34&gt;0,Optionen!$D$14,0)</f>
        <v>0</v>
      </c>
      <c r="J40" s="86"/>
      <c r="K40" s="104"/>
    </row>
    <row r="41" spans="1:12" x14ac:dyDescent="0.25">
      <c r="A41" s="16"/>
      <c r="B41" s="26"/>
      <c r="C41" s="200" t="s">
        <v>83</v>
      </c>
      <c r="D41" s="86"/>
      <c r="E41" s="101">
        <f>IF($C$9&gt;0,SUM(E38:E40),0)</f>
        <v>0</v>
      </c>
      <c r="F41" s="101">
        <f t="shared" ref="F41:I41" si="5">IF($C$9&gt;0,SUM(F38:F40),0)</f>
        <v>0</v>
      </c>
      <c r="G41" s="101">
        <f t="shared" si="5"/>
        <v>0</v>
      </c>
      <c r="H41" s="101">
        <f t="shared" si="5"/>
        <v>0</v>
      </c>
      <c r="I41" s="101">
        <f t="shared" si="5"/>
        <v>0</v>
      </c>
      <c r="J41" s="86"/>
      <c r="K41" s="103">
        <f>SUM(E41:I41)</f>
        <v>0</v>
      </c>
      <c r="L41" s="114"/>
    </row>
    <row r="42" spans="1:12" ht="8.1" customHeight="1" x14ac:dyDescent="0.25">
      <c r="A42" s="86"/>
      <c r="B42" s="86"/>
      <c r="C42" s="90"/>
      <c r="D42" s="86"/>
      <c r="E42" s="89"/>
      <c r="F42" s="89"/>
      <c r="G42" s="89"/>
      <c r="H42" s="89"/>
      <c r="I42" s="89"/>
      <c r="J42" s="86"/>
      <c r="K42" s="86"/>
    </row>
    <row r="43" spans="1:12" ht="12.95" customHeight="1" x14ac:dyDescent="0.25">
      <c r="A43" s="5" t="s">
        <v>201</v>
      </c>
      <c r="D43" s="86"/>
      <c r="E43" s="189"/>
      <c r="F43" s="189"/>
      <c r="G43" s="36" t="s">
        <v>95</v>
      </c>
      <c r="H43" s="86"/>
      <c r="I43" s="86"/>
      <c r="J43" s="86"/>
      <c r="K43" s="86"/>
    </row>
    <row r="44" spans="1:12" x14ac:dyDescent="0.25">
      <c r="A44" s="11" t="s">
        <v>91</v>
      </c>
      <c r="B44" s="40" t="s">
        <v>62</v>
      </c>
      <c r="C44" s="125"/>
      <c r="D44" s="86"/>
      <c r="E44" s="189"/>
      <c r="F44" s="188" t="s">
        <v>79</v>
      </c>
      <c r="G44" s="94"/>
      <c r="H44" s="86" t="s">
        <v>150</v>
      </c>
      <c r="I44" s="86"/>
      <c r="J44" s="86"/>
      <c r="K44" s="86"/>
    </row>
    <row r="45" spans="1:12" x14ac:dyDescent="0.25">
      <c r="A45" s="11" t="s">
        <v>92</v>
      </c>
      <c r="B45" s="40" t="s">
        <v>62</v>
      </c>
      <c r="C45" s="125"/>
      <c r="D45" s="86"/>
      <c r="E45" s="189"/>
      <c r="F45" s="188" t="s">
        <v>78</v>
      </c>
      <c r="G45" s="94"/>
      <c r="H45" s="86" t="s">
        <v>150</v>
      </c>
      <c r="I45" s="86"/>
      <c r="J45" s="86"/>
      <c r="K45" s="86"/>
    </row>
    <row r="46" spans="1:12" ht="6.75" customHeight="1" x14ac:dyDescent="0.25">
      <c r="A46" s="11"/>
      <c r="B46" s="53"/>
      <c r="C46" s="42"/>
      <c r="D46" s="86"/>
      <c r="E46" s="193"/>
      <c r="F46" s="86"/>
      <c r="G46" s="86"/>
      <c r="H46" s="194"/>
      <c r="I46" s="86"/>
      <c r="J46" s="86"/>
      <c r="K46" s="86"/>
    </row>
    <row r="47" spans="1:12" ht="12" customHeight="1" x14ac:dyDescent="0.25">
      <c r="A47" s="11"/>
      <c r="B47" s="47"/>
      <c r="C47" s="42"/>
      <c r="D47" s="86"/>
      <c r="E47" s="43" t="s">
        <v>209</v>
      </c>
      <c r="H47" s="53"/>
      <c r="K47" s="86"/>
    </row>
    <row r="48" spans="1:12" x14ac:dyDescent="0.25">
      <c r="A48" s="11" t="s">
        <v>21</v>
      </c>
      <c r="B48" s="40" t="s">
        <v>62</v>
      </c>
      <c r="C48" s="125"/>
      <c r="D48" s="86"/>
      <c r="E48" s="126"/>
      <c r="F48" t="s">
        <v>151</v>
      </c>
      <c r="H48" s="190">
        <v>1</v>
      </c>
      <c r="I48" s="191" t="s">
        <v>207</v>
      </c>
      <c r="K48" s="86"/>
    </row>
    <row r="49" spans="1:11" x14ac:dyDescent="0.25">
      <c r="A49" s="11" t="s">
        <v>33</v>
      </c>
      <c r="B49" s="40" t="s">
        <v>62</v>
      </c>
      <c r="C49" s="125"/>
      <c r="D49" s="86"/>
      <c r="E49" s="186"/>
      <c r="F49" t="s">
        <v>202</v>
      </c>
      <c r="H49" s="190">
        <v>1</v>
      </c>
      <c r="I49" s="192" t="s">
        <v>208</v>
      </c>
      <c r="K49" s="86"/>
    </row>
    <row r="50" spans="1:11" ht="15" customHeight="1" x14ac:dyDescent="0.25">
      <c r="A50" s="86"/>
      <c r="B50" s="86"/>
      <c r="C50" s="86"/>
      <c r="D50" s="86"/>
      <c r="E50" s="86"/>
      <c r="F50" s="143" t="s">
        <v>199</v>
      </c>
      <c r="G50" s="86"/>
      <c r="H50" s="86"/>
      <c r="I50" s="86"/>
      <c r="J50" s="86"/>
      <c r="K50" s="86"/>
    </row>
    <row r="51" spans="1:11" ht="15" customHeight="1" x14ac:dyDescent="0.25">
      <c r="A51" s="86"/>
      <c r="B51" s="86"/>
      <c r="C51" s="86"/>
      <c r="D51" s="86"/>
      <c r="E51" s="86"/>
      <c r="F51" s="143"/>
      <c r="G51" s="86"/>
      <c r="H51" s="86"/>
      <c r="I51" s="86"/>
      <c r="J51" s="86"/>
      <c r="K51" s="86"/>
    </row>
    <row r="52" spans="1:11" ht="18.75" x14ac:dyDescent="0.3">
      <c r="A52" s="174" t="s">
        <v>110</v>
      </c>
      <c r="B52" s="35"/>
      <c r="C52" s="35"/>
      <c r="D52" s="35"/>
      <c r="E52" s="35"/>
      <c r="F52" s="35"/>
      <c r="G52" s="35"/>
      <c r="H52" s="35"/>
      <c r="I52" s="35"/>
      <c r="J52" s="35"/>
      <c r="K52" s="35"/>
    </row>
    <row r="53" spans="1:11" ht="15" customHeight="1" x14ac:dyDescent="0.3">
      <c r="A53" s="174"/>
      <c r="B53" s="35"/>
      <c r="C53" s="35"/>
      <c r="D53" s="35"/>
      <c r="E53" s="35"/>
      <c r="F53" s="35"/>
      <c r="G53" s="35"/>
      <c r="H53" s="35"/>
      <c r="I53" s="35"/>
      <c r="J53" s="35"/>
      <c r="K53" s="35"/>
    </row>
    <row r="54" spans="1:11" ht="18.75" x14ac:dyDescent="0.3">
      <c r="A54" s="35"/>
      <c r="B54" s="175" t="s">
        <v>141</v>
      </c>
      <c r="C54" s="176"/>
      <c r="D54" s="35"/>
      <c r="E54" s="35"/>
      <c r="F54" s="35"/>
      <c r="G54" s="177" t="s">
        <v>137</v>
      </c>
      <c r="H54" s="35"/>
      <c r="I54" s="35"/>
      <c r="J54" s="35"/>
      <c r="K54" s="35"/>
    </row>
    <row r="55" spans="1:11" x14ac:dyDescent="0.25">
      <c r="A55" s="35"/>
      <c r="B55" s="35"/>
      <c r="C55" s="176"/>
      <c r="D55" s="35"/>
      <c r="E55" s="225" t="str">
        <f>E8</f>
        <v>C&amp;C Feldhäcksler</v>
      </c>
      <c r="F55" s="225" t="str">
        <f>F8</f>
        <v>C&amp;C Ladewagen</v>
      </c>
      <c r="G55" s="225" t="str">
        <f>G8</f>
        <v>C&amp;C Ladewagen</v>
      </c>
      <c r="H55" s="225">
        <f>H8</f>
        <v>0</v>
      </c>
      <c r="I55" s="225">
        <f>I8</f>
        <v>0</v>
      </c>
      <c r="J55" s="35"/>
      <c r="K55" s="4"/>
    </row>
    <row r="56" spans="1:11" x14ac:dyDescent="0.25">
      <c r="A56" s="35"/>
      <c r="B56" s="35"/>
      <c r="C56" s="35"/>
      <c r="D56" s="35"/>
      <c r="E56" s="225"/>
      <c r="F56" s="225"/>
      <c r="G56" s="225"/>
      <c r="H56" s="225"/>
      <c r="I56" s="225"/>
      <c r="J56" s="35"/>
      <c r="K56" s="30"/>
    </row>
    <row r="57" spans="1:11" x14ac:dyDescent="0.25">
      <c r="A57" s="35"/>
      <c r="B57" s="35"/>
      <c r="C57" s="35"/>
      <c r="D57" s="35"/>
      <c r="E57" s="18" t="s">
        <v>28</v>
      </c>
      <c r="F57" s="19"/>
      <c r="G57" s="19"/>
      <c r="H57" s="19"/>
      <c r="I57" s="20"/>
      <c r="J57" s="35"/>
      <c r="K57" s="30"/>
    </row>
    <row r="58" spans="1:11" x14ac:dyDescent="0.25">
      <c r="A58" s="175" t="s">
        <v>85</v>
      </c>
      <c r="B58" s="35"/>
      <c r="C58" s="35"/>
      <c r="D58" s="35"/>
      <c r="E58" s="3" t="s">
        <v>1</v>
      </c>
      <c r="F58" s="3" t="s">
        <v>2</v>
      </c>
      <c r="G58" s="3" t="s">
        <v>3</v>
      </c>
      <c r="H58" s="3" t="s">
        <v>18</v>
      </c>
      <c r="I58" s="3" t="s">
        <v>19</v>
      </c>
      <c r="J58" s="35"/>
      <c r="K58" s="75" t="s">
        <v>32</v>
      </c>
    </row>
    <row r="59" spans="1:11" ht="18" customHeight="1" x14ac:dyDescent="0.25">
      <c r="A59" s="77"/>
      <c r="B59" s="19"/>
      <c r="C59" s="78" t="s">
        <v>120</v>
      </c>
      <c r="D59" s="35"/>
      <c r="E59" s="105">
        <f>IF(AND(E8=Optionen!$E$5,$E$10&gt;0),Optionen!$E$16,0)</f>
        <v>0</v>
      </c>
      <c r="F59" s="105">
        <f>IF(AND(F8=Optionen!$E$5,$F$10&gt;0),Optionen!$E$16,0)</f>
        <v>0</v>
      </c>
      <c r="G59" s="105">
        <f>IF(AND(G8=Optionen!$E$5,$G$10&gt;0),Optionen!$E$16,0)</f>
        <v>0</v>
      </c>
      <c r="H59" s="105">
        <f>IF(AND(H8=Optionen!$E$5,$H$10&gt;0),Optionen!$E$16,0)</f>
        <v>0</v>
      </c>
      <c r="I59" s="105">
        <f>IF(AND(I8=Optionen!$E$5,$I$10&gt;0),Optionen!$E$16,0)</f>
        <v>0</v>
      </c>
      <c r="J59" s="35"/>
      <c r="K59" s="105">
        <f t="shared" ref="K59:K70" si="6">SUM(E59:I59)</f>
        <v>0</v>
      </c>
    </row>
    <row r="60" spans="1:11" ht="18" customHeight="1" x14ac:dyDescent="0.25">
      <c r="A60" s="18"/>
      <c r="B60" s="19"/>
      <c r="C60" s="78" t="s">
        <v>86</v>
      </c>
      <c r="D60" s="35"/>
      <c r="E60" s="105">
        <f>IF(AND(E8=Optionen!$E$5,$E$10&gt;0),Optionen!$E$19,IF(AND(E8=Optionen!$F$5,$E$10&gt;0),Optionen!$F$19,IF(AND(E8=Optionen!$G$5,$E$10&gt;0),Optionen!$G$19,IF(AND(E8=Optionen!$H$5,$E$10&gt;0),Optionen!$H$19,IF(AND(E8=Optionen!$I$5,$E$10&gt;0),Optionen!$I$19,IF(AND(E8=Optionen!$J$5,$E$10&gt;0),Optionen!$J$19,IF(AND(E8=Optionen!$K$5,$E$10&gt;0),Optionen!$K$19,IF(AND(E8=Optionen!$L$5,$E$10&gt;0),Optionen!$L$19,IF(AND(E8=Optionen!$M$5,$E$10&gt;0),Optionen!$M$19,0)))))))))</f>
        <v>0</v>
      </c>
      <c r="F60" s="105">
        <f>IF(AND(F8=Optionen!$E$5,F10&gt;0),Optionen!$E$19,IF(AND(F8=Optionen!$F$5,F10&gt;0),Optionen!$F$19,IF(AND(F8=Optionen!$G$5,F10&gt;0),Optionen!$G$19,IF(AND(F8=Optionen!$H$5,F10&gt;0),Optionen!$H$19,IF(AND(F8=Optionen!$I$5,F10&gt;0),Optionen!$I$19,IF(AND(F8=Optionen!$J$5,F10&gt;0),Optionen!$J$19,IF(AND(F8=Optionen!$K$5,F10&gt;0),Optionen!$K$19,IF(AND(F8=Optionen!$L$5,F10&gt;0),Optionen!$L$19,IF(AND(F8=Optionen!$M$5,F10&gt;0),Optionen!$M$19,0)))))))))</f>
        <v>0</v>
      </c>
      <c r="G60" s="105">
        <f>IF(AND(G8=Optionen!$E$5,G10&gt;0),Optionen!$E$19,IF(AND(G8=Optionen!$F$5,G10&gt;0),Optionen!$F$19,IF(AND(G8=Optionen!$G$5,G10&gt;0),Optionen!$G$19,IF(AND(G8=Optionen!$H$5,G10&gt;0),Optionen!$H$19,IF(AND(G8=Optionen!$I$5,G10&gt;0),Optionen!$I$19,IF(AND(G8=Optionen!$J$5,G10&gt;0),Optionen!$J$19,IF(AND(G8=Optionen!$K$5,G10&gt;0),Optionen!$K$19,IF(AND(G8=Optionen!$L$5,G10&gt;0),Optionen!$L$19,IF(AND(G8=Optionen!$M$5,G10&gt;0),Optionen!$M$19,0)))))))))</f>
        <v>0</v>
      </c>
      <c r="H60" s="105">
        <f>IF(AND(H8=Optionen!$E$5,H10&gt;0),Optionen!$E$19,IF(AND(H8=Optionen!$F$5,H10&gt;0),Optionen!$F$19,IF(AND(H8=Optionen!$G$5,H10&gt;0),Optionen!$G$19,IF(AND(H8=Optionen!$H$5,H10&gt;0),Optionen!$H$19,IF(AND(H8=Optionen!$I$5,H10&gt;0),Optionen!$I$19,IF(AND(H8=Optionen!$J$5,H10&gt;0),Optionen!$J$19,IF(AND(H8=Optionen!$K$5,H10&gt;0),Optionen!$K$19,IF(AND(H8=Optionen!$L$5,H10&gt;0),Optionen!$L$19,IF(AND(H8=Optionen!$M$5,H10&gt;0),Optionen!$M$19,0)))))))))</f>
        <v>0</v>
      </c>
      <c r="I60" s="105">
        <f>IF(AND(I8=Optionen!$E$5,I10&gt;0),Optionen!$E$19,IF(AND(I8=Optionen!$F$5,I10&gt;0),Optionen!$F$19,IF(AND(I8=Optionen!$G$5,I10&gt;0),Optionen!$G$19,IF(AND(I8=Optionen!$H$5,I10&gt;0),Optionen!$H$19,IF(AND(I8=Optionen!$I$5,I10&gt;0),Optionen!$I$19,IF(AND(I8=Optionen!$J$5,I10&gt;0),Optionen!$J$19,IF(AND(I8=Optionen!$K$5,I10&gt;0),Optionen!$K$19,IF(AND(I8=Optionen!$L$5,I10&gt;0),Optionen!$L$19,IF(AND(I8=Optionen!$M$5,I10&gt;0),Optionen!$M$19,0)))))))))</f>
        <v>0</v>
      </c>
      <c r="J60" s="35"/>
      <c r="K60" s="105">
        <f t="shared" si="6"/>
        <v>0</v>
      </c>
    </row>
    <row r="61" spans="1:11" ht="18" customHeight="1" x14ac:dyDescent="0.25">
      <c r="A61" s="18"/>
      <c r="B61" s="19"/>
      <c r="C61" s="78" t="s">
        <v>87</v>
      </c>
      <c r="D61" s="35"/>
      <c r="E61" s="105">
        <f>IF(AND(E8=Optionen!$E$5,$E$10&gt;0),Optionen!$E$20,IF(AND(E8=Optionen!$F$5,$E$10&gt;0),Optionen!$F$20,IF(AND(E8=Optionen!$G$5,$E$10&gt;0),Optionen!$G$20,IF(AND(E8=Optionen!$H$5,$E$10&gt;0),Optionen!$H$20,IF(AND(E8=Optionen!$I$5,$E$10&gt;0),Optionen!$I$20,IF(AND(E9=Optionen!$J$5,$E$10&gt;0),Optionen!$J$20,IF(AND(E9=Optionen!$K$5,$E$10&gt;0),Optionen!$K$20,IF(AND(E9=Optionen!$L$5,$E$10&gt;0),Optionen!$L$20,IF(AND(E9=Optionen!$M$5,$E$10&gt;0),Optionen!$M$20,0)))))))))</f>
        <v>0</v>
      </c>
      <c r="F61" s="105">
        <f>IF(AND(F8=Optionen!$E$5,F$10&gt;0),Optionen!$E$20,IF(AND(F8=Optionen!$F$5,F$10&gt;0),Optionen!$F$20,IF(AND(F8=Optionen!$G$5,F$10&gt;0),Optionen!$G$20,IF(AND(F8=Optionen!$H$5,F$10&gt;0),Optionen!$H$20,IF(AND(F8=Optionen!$I$5,F$10&gt;0),Optionen!$I$20,IF(AND(F9=Optionen!$J$5,F$10&gt;0),Optionen!$J$20,IF(AND(F9=Optionen!$K$5,F$10&gt;0),Optionen!$K$20,IF(AND(F9=Optionen!$L$5,F$10&gt;0),Optionen!$L$20,IF(AND(F9=Optionen!$M$5,F$10&gt;0),Optionen!$M$20,0)))))))))</f>
        <v>0</v>
      </c>
      <c r="G61" s="105">
        <f>IF(AND(G8=Optionen!$E$5,G$10&gt;0),Optionen!$E$20,IF(AND(G8=Optionen!$F$5,G$10&gt;0),Optionen!$F$20,IF(AND(G8=Optionen!$G$5,G$10&gt;0),Optionen!$G$20,IF(AND(G8=Optionen!$H$5,G$10&gt;0),Optionen!$H$20,IF(AND(G8=Optionen!$I$5,G$10&gt;0),Optionen!$I$20,IF(AND(G8=Optionen!$J$5,G$10&gt;0),Optionen!$J$20,IF(AND(G8=Optionen!$K$5,G$10&gt;0),Optionen!$K$20,IF(AND(G8=Optionen!$L$5,G$10&gt;0),Optionen!$L$20,IF(AND(G8=Optionen!$M$5,G$10&gt;0),Optionen!$M$20,0)))))))))</f>
        <v>0</v>
      </c>
      <c r="H61" s="105">
        <f>IF(AND(H8=Optionen!$E$5,H$10&gt;0),Optionen!$E$20,IF(AND(H8=Optionen!$F$5,H$10&gt;0),Optionen!$F$20,IF(AND(H8=Optionen!$G$5,H$10&gt;0),Optionen!$G$20,IF(AND(H8=Optionen!$H$5,H$10&gt;0),Optionen!$H$20,IF(AND(H8=Optionen!$I$5,H$10&gt;0),Optionen!$I$20,IF(AND(H8=Optionen!$J$5,H$10&gt;0),Optionen!$J$20,IF(AND(H8=Optionen!$K$5,H$10&gt;0),Optionen!$K$20,IF(AND(H8=Optionen!$L$5,H$10&gt;0),Optionen!$L$20,IF(AND(H8=Optionen!$M$5,H$10&gt;0),Optionen!$M$20,0)))))))))</f>
        <v>0</v>
      </c>
      <c r="I61" s="105">
        <f>IF(AND(I8=Optionen!$E$5,I$10&gt;0),Optionen!$E$20,IF(AND(I8=Optionen!$F$5,I$10&gt;0),Optionen!$F$20,IF(AND(I8=Optionen!$G$5,I$10&gt;0),Optionen!$G$20,IF(AND(I8=Optionen!$H$5,I$10&gt;0),Optionen!$H$20,IF(AND(I8=Optionen!$I$5,I$10&gt;0),Optionen!$I$20,IF(AND(I8=Optionen!$J$5,I$10&gt;0),Optionen!$J$20,IF(AND(I8=Optionen!$K$5,I$10&gt;0),Optionen!$K$20,IF(AND(I8=Optionen!$L$5,I$10&gt;0),Optionen!$L$20,IF(AND(I8=Optionen!$M$5,I$10&gt;0),Optionen!$M$20,0)))))))))</f>
        <v>0</v>
      </c>
      <c r="J61" s="35"/>
      <c r="K61" s="105">
        <f t="shared" si="6"/>
        <v>0</v>
      </c>
    </row>
    <row r="62" spans="1:11" ht="18" customHeight="1" x14ac:dyDescent="0.25">
      <c r="A62" s="18"/>
      <c r="B62" s="19"/>
      <c r="C62" s="78" t="s">
        <v>88</v>
      </c>
      <c r="D62" s="35"/>
      <c r="E62" s="105">
        <f>IF(AND(E8=Optionen!$E$5,$E$10&gt;0),Optionen!$E$29,IF(AND(E8=Optionen!$F$5,$E$10&gt;0),Optionen!$F$29,IF(AND(E8=Optionen!$G$5,$E$10&gt;0),Optionen!$G$29,IF(AND(E8=Optionen!$H$5,$E$10&gt;0),Optionen!$H$29,IF(AND(E8=Optionen!$I$5,$E$10&gt;0),Optionen!$I$29,IF(AND(E8=Optionen!$J$5,$E$10&gt;0),Optionen!$J$29,IF(AND(E8=Optionen!$K$5,$E$10&gt;0),Optionen!$K$29,IF(AND(E8=Optionen!$L$5,$E$10&gt;0),Optionen!$L$29,IF(AND(E8=Optionen!$M$5,$E$10&gt;0),Optionen!$M$29,0)))))))))</f>
        <v>0</v>
      </c>
      <c r="F62" s="105">
        <f>IF(AND(F8=Optionen!$E$5,$F$10&gt;0),Optionen!$E$30,IF(AND(F8=Optionen!$F$5,$F$10&gt;0),Optionen!$F$30,IF(AND(F8=Optionen!$G$5,$F$10&gt;0),Optionen!$G$30,IF(AND(F8=Optionen!$H$5,$F$10&gt;0),Optionen!$H$30,IF(AND(F8=Optionen!$I$5,$F$10&gt;0),Optionen!$I$30,IF(AND(F8=Optionen!$J$5,$F$10&gt;0),Optionen!$J$30,IF(AND(F8=Optionen!$K$5,$F$10&gt;0),Optionen!$K$30,IF(AND(F8=Optionen!$L$5,$F$10&gt;0),Optionen!$L$30,IF(AND(F8=Optionen!$M$5,$F$10&gt;0),Optionen!$M$30,0)))))))))</f>
        <v>0</v>
      </c>
      <c r="G62" s="105">
        <f>IF(AND(G8=Optionen!$E$5,$G$10&gt;0),Optionen!$E$31,IF(AND(G8=Optionen!$F$5,$G$10&gt;0),Optionen!$F$31,IF(AND(G8=Optionen!$G$5,$G$10&gt;0),Optionen!$G$31,IF(AND(G8=Optionen!$H$5,$G$10&gt;0),Optionen!$H$31,IF(AND(G8=Optionen!$I$5,$G$10&gt;0),Optionen!$I$31,IF(AND(G8=Optionen!$J$5,$G$10&gt;0),Optionen!$J$31,IF(AND(G8=Optionen!$K$5,$G$10&gt;0),Optionen!$K$31,IF(AND(G8=Optionen!$L$5,$G$10&gt;0),Optionen!$L$31,IF(AND(G8=Optionen!$M$5,$G$10&gt;0),Optionen!$M$31,0)))))))))</f>
        <v>0</v>
      </c>
      <c r="H62" s="105">
        <f>IF(AND(H8=Optionen!$E$5,$H$10&gt;0),Optionen!$E$32,IF(AND(H8=Optionen!$F$5,$H$10&gt;0),Optionen!$F$32,IF(AND(H8=Optionen!$G$5,$H$10&gt;0),Optionen!$G$32,IF(AND(H8=Optionen!$H$5,$H$10&gt;0),Optionen!$H$32,IF(AND(H8=Optionen!$I$5,$H$10&gt;0),Optionen!$I$32,IF(AND(H8=Optionen!$J$5,$H$10&gt;0),Optionen!$J$32,IF(AND(H8=Optionen!$K$5,$H$10&gt;0),Optionen!$K$32,IF(AND(H8=Optionen!$L$5,$H$10&gt;0),Optionen!$L$32,IF(AND(H8=Optionen!$M$5,$H$10&gt;0),Optionen!$M$32,0)))))))))</f>
        <v>0</v>
      </c>
      <c r="I62" s="105">
        <f>IF(AND(I8=Optionen!$E$5,$I$10&gt;0),Optionen!$E$33,IF(AND(I8=Optionen!$F$5,$I$10&gt;0),Optionen!$F$33,IF(AND(I8=Optionen!$G$5,$I$10&gt;0),Optionen!$G$33,IF(AND(I8=Optionen!$H$5,$I$10&gt;0),Optionen!$H$33,IF(AND(I8=Optionen!$I$5,$I$10&gt;0),Optionen!$I$33,IF(AND(I8=Optionen!$J$5,$I$10&gt;0),Optionen!$J$33,IF(AND(I8=Optionen!$K$5,$I$10&gt;0),Optionen!$K$33,IF(AND(I8=Optionen!$L$5,$I$10&gt;0),Optionen!$L$33,IF(AND(I8=Optionen!$M$5,$I$10&gt;0),Optionen!$M$33,0)))))))))</f>
        <v>0</v>
      </c>
      <c r="J62" s="35"/>
      <c r="K62" s="105">
        <f t="shared" si="6"/>
        <v>0</v>
      </c>
    </row>
    <row r="63" spans="1:11" ht="18" customHeight="1" x14ac:dyDescent="0.25">
      <c r="A63" s="79" t="s">
        <v>121</v>
      </c>
      <c r="B63" s="19"/>
      <c r="C63" s="78" t="s">
        <v>129</v>
      </c>
      <c r="D63" s="35"/>
      <c r="E63" s="105">
        <f>IF(AND(E8=Optionen!$E$5,$E$10&gt;0),Optionen!$E$43,IF(AND(E8=Optionen!$F$5,$E$10&gt;0),Optionen!$F$43,IF(AND(E8=Optionen!$G$5,$E$10&gt;0),Optionen!$G$43,IF(AND(E8=Optionen!$H$5,$E$10&gt;0),Optionen!$H$43,IF(AND(E8=Optionen!$I$5,$E$10&gt;0),Optionen!$I$43,IF(AND(E8=Optionen!$J$5,$E$10&gt;0),Optionen!$J$43,IF(AND(E8=Optionen!$K$5,$E$10&gt;0),Optionen!$K$43,IF(AND(E8=Optionen!$L$5,$E$10&gt;0),Optionen!$L$43,IF(AND(E8=Optionen!$M$5,$E$10&gt;0),Optionen!$M$43,0)))))))))</f>
        <v>0</v>
      </c>
      <c r="F63" s="105">
        <f>IF(AND(F8=Optionen!$E$5,$F$10&gt;0),Optionen!$E$44,IF(AND(F8=Optionen!$F$5,$F$10&gt;0),Optionen!$F$44,IF(AND(F8=Optionen!$G$5,$F$10&gt;0),Optionen!$G$44,IF(AND(F8=Optionen!$H$5,$F$10&gt;0),Optionen!$H$44,IF(AND(F8=Optionen!$I$5,$F$10&gt;0),Optionen!$I$44,IF(AND(F8=Optionen!$J$5,$F$10&gt;0),Optionen!$J$44,IF(AND(F8=Optionen!$K$5,$F$10&gt;0),Optionen!$K$44,IF(AND(F8=Optionen!$L$5,$F$10&gt;0),Optionen!$L$44,IF(AND(F8=Optionen!$M$5,$F$10&gt;0),Optionen!$M$44,0)))))))))</f>
        <v>0</v>
      </c>
      <c r="G63" s="105">
        <f>IF(AND(G8=Optionen!$E$5,$G$10&gt;0),Optionen!$E$45,IF(AND(G8=Optionen!$F$5,$G$10&gt;0),Optionen!$F$45,IF(AND(G8=Optionen!$G$5,$G$10&gt;0),Optionen!$G$45,IF(AND(G8=Optionen!$H$5,$G$10&gt;0),Optionen!$H$45,IF(AND(G8=Optionen!$I$5,$G$10&gt;0),Optionen!$I$45,IF(AND(G8=Optionen!$J$5,$G$10&gt;0),Optionen!$J$45,IF(AND(G8=Optionen!$K$5,$G$10&gt;0),Optionen!$K$45,IF(AND(G8=Optionen!$L$5,$G$10&gt;0),Optionen!$L$45,IF(AND(G8=Optionen!$M$5,$G$10&gt;0),Optionen!$M$45,0)))))))))</f>
        <v>0</v>
      </c>
      <c r="H63" s="105">
        <f>IF(AND(H8=Optionen!$E$5,$H$10&gt;0),Optionen!$E$46,IF(AND(H8=Optionen!$F$5,$H$10&gt;0),Optionen!$F$46,IF(AND(H8=Optionen!$G$5,$H$10&gt;0),Optionen!$G$46,IF(AND(H8=Optionen!$H$5,$H$10&gt;0),Optionen!$H$46,IF(AND(H8=Optionen!$I$5,$H$10&gt;0),Optionen!$I$46,IF(AND(H8=Optionen!$J$5,$H$10&gt;0),Optionen!$J$46,IF(AND(H8=Optionen!$K$5,$H$10&gt;0),Optionen!$K$46,IF(AND(H8=Optionen!$L$5,$H$10&gt;0),Optionen!$L$46,IF(AND(H8=Optionen!$M$5,$H$10&gt;0),Optionen!$M$46,0)))))))))</f>
        <v>0</v>
      </c>
      <c r="I63" s="105">
        <f>IF(AND(I8=Optionen!$E$5,$I$10&gt;0),Optionen!$E$47,IF(AND(I8=Optionen!$F$5,$I$10&gt;0),Optionen!$F$47,IF(AND(I8=Optionen!$G$5,$I$10&gt;0),Optionen!$G$47,IF(AND(I8=Optionen!$H$5,$I$10&gt;0),Optionen!$H$47,IF(AND(I8=Optionen!$I$5,$I$10&gt;0),Optionen!$I$47,IF(AND(I8=Optionen!$J$5,$I$10&gt;0),Optionen!$J$47,IF(AND(I8=Optionen!$K$5,$I$10&gt;0),Optionen!$K$47,IF(AND(I8=Optionen!$L$5,$I$10&gt;0),Optionen!$L$47,IF(AND(I8=Optionen!$M$5,$I$10&gt;0),Optionen!$M$47,0)))))))))</f>
        <v>0</v>
      </c>
      <c r="J63" s="35"/>
      <c r="K63" s="105">
        <f t="shared" si="6"/>
        <v>0</v>
      </c>
    </row>
    <row r="64" spans="1:11" ht="18" customHeight="1" x14ac:dyDescent="0.25">
      <c r="A64" s="18"/>
      <c r="B64" s="19"/>
      <c r="C64" s="78" t="s">
        <v>122</v>
      </c>
      <c r="D64" s="35"/>
      <c r="E64" s="105">
        <f>IF(AND(E8=Optionen!$E$5,$E$10&gt;0),Optionen!$E$35,IF(AND(E8=Optionen!$F$5,$E$10&gt;0),Optionen!$F$35,IF(AND(E8=Optionen!$G$5,$E$10&gt;0),Optionen!$G$35,IF(AND(E8=Optionen!$H$5,$E$10&gt;0),Optionen!$H$35,IF(AND(E8=Optionen!$I$5,$E$10&gt;0),Optionen!$I$35,IF(AND(E8=Optionen!$J$5,$E$10&gt;0),Optionen!$J$35,IF(AND(E8=Optionen!$K$5,$E$10&gt;0),Optionen!$K$35,IF(AND(E8=Optionen!$L$5,$E$10&gt;0),Optionen!$L$35,IF(AND(E8=Optionen!$M$5,$E$10&gt;0),Optionen!$M$35,0)))))))))</f>
        <v>0</v>
      </c>
      <c r="F64" s="105">
        <f>IF(AND(F8=Optionen!$E$5,$F$10&gt;0),Optionen!$E$36,IF(AND(F8=Optionen!$F$5,$F$10&gt;0),Optionen!$F$36,IF(AND(F8=Optionen!$G$5,$F$10&gt;0),Optionen!$G$36,IF(AND(F8=Optionen!$H$5,$F$10&gt;0),Optionen!$H$36,IF(AND(F8=Optionen!$I$5,$F$10&gt;0),Optionen!$I$36,IF(AND(F8=Optionen!$J$5,$F$10&gt;0),Optionen!$J$36,IF(AND(F8=Optionen!$K$5,$F$10&gt;0),Optionen!$K$36,IF(AND(F8=Optionen!$L$5,$F$10&gt;0),Optionen!$L$36,IF(AND(F8=Optionen!$M$5,$F$10&gt;0),Optionen!$M$36,0)))))))))</f>
        <v>0</v>
      </c>
      <c r="G64" s="105">
        <f>IF(AND(G8=Optionen!$E$5,$G$10&gt;0),Optionen!$E$37,IF(AND(G8=Optionen!$F$5,$G$10&gt;0),Optionen!$F$37,IF(AND(G8=Optionen!$G$5,$G$10&gt;0),Optionen!$G$37,IF(AND(G8=Optionen!$H$5,$G$10&gt;0),Optionen!$H$37,IF(AND(G8=Optionen!$I$5,$G$10&gt;0),Optionen!$I$37,IF(AND(G8=Optionen!$J$5,$G$10&gt;0),Optionen!$J$37,IF(AND(G8=Optionen!$K$5,$G$10&gt;0),Optionen!$K$37,IF(AND(G8=Optionen!$L$5,$G$10&gt;0),Optionen!$L$37,IF(AND(G8=Optionen!$M$5,$G$10&gt;0),Optionen!$M$37,0)))))))))</f>
        <v>0</v>
      </c>
      <c r="H64" s="105">
        <f>IF(AND(H8=Optionen!$E$5,$H$10&gt;0),Optionen!$E$38,IF(AND(H8=Optionen!$F$5,$H$10&gt;0),Optionen!$F$38,IF(AND(H8=Optionen!$G$5,$H$10&gt;0),Optionen!$G$38,IF(AND(H8=Optionen!$H$5,$H$10&gt;0),Optionen!$H$38,IF(AND(H8=Optionen!$I$5,$H$10&gt;0),Optionen!$I$38,IF(AND(H8=Optionen!$J$5,$H$10&gt;0),Optionen!$J$38,IF(AND(H8=Optionen!$K$5,$H$10&gt;0),Optionen!$K$38,IF(AND(H8=Optionen!$L$5,$H$10&gt;0),Optionen!$L$38,IF(AND(H8=Optionen!$M$5,$H$10&gt;0),Optionen!$M$38,0)))))))))</f>
        <v>0</v>
      </c>
      <c r="I64" s="105">
        <f>IF(AND(I8=Optionen!$E$5,$I$10&gt;0),Optionen!$E$39,IF(AND(I8=Optionen!$F$5,$I$10&gt;0),Optionen!$F$39,IF(AND(I8=Optionen!$G$5,$I$10&gt;0),Optionen!$G$39,IF(AND(I8=Optionen!$H$5,$I$10&gt;0),Optionen!$H$39,IF(AND(I8=Optionen!$I$5,$I$10&gt;0),Optionen!$I$39,IF(AND(I8=Optionen!$J$5,$I$10&gt;0),Optionen!$J$39,IF(AND(I8=Optionen!$K$5,$I$10&gt;0),Optionen!$K$39,IF(AND(I8=Optionen!$L$5,$I$10&gt;0),Optionen!$L$39,IF(AND(I8=Optionen!$M$5,$I$10&gt;0),Optionen!$M$39,0)))))))))</f>
        <v>0</v>
      </c>
      <c r="J64" s="35"/>
      <c r="K64" s="105">
        <f t="shared" si="6"/>
        <v>0</v>
      </c>
    </row>
    <row r="65" spans="1:11" ht="18" customHeight="1" x14ac:dyDescent="0.25">
      <c r="A65" s="79" t="s">
        <v>89</v>
      </c>
      <c r="B65" s="19"/>
      <c r="C65" s="78" t="s">
        <v>129</v>
      </c>
      <c r="D65" s="35"/>
      <c r="E65" s="105">
        <f>IF(AND(E8=Optionen!$E$5,$E$10&gt;0),Optionen!$E$50,IF(AND(E8=Optionen!$F$5,$E$10&gt;0),Optionen!$F$50,IF(AND(E8=Optionen!$G$5,$E$10&gt;0),Optionen!$G$50,IF(AND(E8=Optionen!$H$5,$E$10&gt;0),Optionen!$H$50,IF(AND(E8=Optionen!$I$5,$E$10&gt;0),Optionen!$I$50,IF(AND(E8=Optionen!$J$5,$E$10&gt;0),Optionen!$J$50,IF(AND(E8=Optionen!$K$5,$E$10&gt;0),Optionen!$K$50,IF(AND(E8=Optionen!$L$5,$E$10&gt;0),Optionen!$L$50,IF(AND(E8=Optionen!$M$5,$E$10&gt;0),Optionen!$M$50,0)))))))))</f>
        <v>0</v>
      </c>
      <c r="F65" s="105">
        <f>IF(AND(F8=Optionen!$E$5,$F$10&gt;0),Optionen!$E$51,IF(AND(F8=Optionen!$F$5,$F$10&gt;0),Optionen!$F$51,IF(AND(F8=Optionen!$G$5,$F$10&gt;0),Optionen!$G$51,IF(AND(F8=Optionen!$H$5,$F$10&gt;0),Optionen!$H$51,IF(AND(F8=Optionen!$I$5,$F$10&gt;0),Optionen!$I$51,IF(AND(F8=Optionen!$J$5,$F$10&gt;0),Optionen!$J$51,IF(AND(F8=Optionen!$K$5,$F$10&gt;0),Optionen!$K$51,IF(AND(F8=Optionen!$L$5,$F$10&gt;0),Optionen!$L$51,IF(AND(F8=Optionen!$M$5,$F$10&gt;0),Optionen!$M$51,0)))))))))</f>
        <v>0</v>
      </c>
      <c r="G65" s="105">
        <f>IF(AND(G8=Optionen!$E$5,$G$10&gt;0),Optionen!$E$52,IF(AND(G8=Optionen!$F$5,$G$10&gt;0),Optionen!$F$52,IF(AND(G8=Optionen!$G$5,$G$10&gt;0),Optionen!$G$52,IF(AND(G8=Optionen!$H$5,$G$10&gt;0),Optionen!$H$52,IF(AND(G8=Optionen!$I$5,$G$10&gt;0),Optionen!$I$52,IF(AND(G8=Optionen!$J$5,$G$10&gt;0),Optionen!$J$52,IF(AND(G8=Optionen!$K$5,$G$10&gt;0),Optionen!$K$52,IF(AND(G8=Optionen!$L$5,$G$10&gt;0),Optionen!$L$52,IF(AND(G8=Optionen!$M$5,$G$10&gt;0),Optionen!$M$52,0)))))))))</f>
        <v>0</v>
      </c>
      <c r="H65" s="105">
        <f>IF(AND(H8=Optionen!$E$5,$H$10&gt;0),Optionen!$E$53,IF(AND(H8=Optionen!$F$5,$H$10&gt;0),Optionen!$F$53,IF(AND(H8=Optionen!$G$5,$H$10&gt;0),Optionen!$G$53,IF(AND(H8=Optionen!$H$5,$H$10&gt;0),Optionen!$H$53,IF(AND(H8=Optionen!$I$5,$H$10&gt;0),Optionen!$I$53,IF(AND(H8=Optionen!$J$5,$H$10&gt;0),Optionen!$J$53,IF(AND(H8=Optionen!$K$5,$H$10&gt;0),Optionen!$K$53,IF(AND(H8=Optionen!$L$5,$H$10&gt;0),Optionen!$L$53,IF(AND(H8=Optionen!$M$5,$H$10&gt;0),Optionen!$M$53,0)))))))))</f>
        <v>0</v>
      </c>
      <c r="I65" s="105">
        <f>IF(AND(I8=Optionen!$E$5,$I$10&gt;0),Optionen!$E$54,IF(AND(I8=Optionen!$F$5,$I$10&gt;0),Optionen!$F$54,IF(AND(I8=Optionen!$G$5,$I$10&gt;0),Optionen!$G$54,IF(AND(I8=Optionen!$H$5,$I$10&gt;0),Optionen!$H$54,IF(AND(I8=Optionen!$I$5,$I$10&gt;0),Optionen!$I$54,IF(AND(I8=Optionen!$J$5,$I$10&gt;0),Optionen!$J$54,IF(AND(I8=Optionen!$K$5,$I$10&gt;0),Optionen!$K$54,IF(AND(I8=Optionen!$L$5,$I$10&gt;0),Optionen!$L$54,IF(AND(I8=Optionen!$M$5,$I$10&gt;0),Optionen!$M$54,0)))))))))</f>
        <v>0</v>
      </c>
      <c r="J65" s="35"/>
      <c r="K65" s="105">
        <f t="shared" si="6"/>
        <v>0</v>
      </c>
    </row>
    <row r="66" spans="1:11" ht="18" customHeight="1" x14ac:dyDescent="0.25">
      <c r="A66" s="18"/>
      <c r="B66" s="19"/>
      <c r="C66" s="78" t="s">
        <v>123</v>
      </c>
      <c r="D66" s="35"/>
      <c r="E66" s="105">
        <f>IF(AND(E8=Optionen!$E$5,$E$10&gt;0),Optionen!$E$57,IF(AND(E8=Optionen!$F$5,$E$10&gt;0),Optionen!$F$57,IF(AND(E8=Optionen!$G$5,$E$10&gt;0),Optionen!$G$57,IF(AND(E8=Optionen!$H$5,$E$10&gt;0),Optionen!$H$57,IF(AND(E8=Optionen!$I$5,$E$10&gt;0),Optionen!$I$57,IF(AND(E8=Optionen!$J$5,$E$10&gt;0),Optionen!$J$57,IF(AND(E8=Optionen!$K$5,$E$10&gt;0),Optionen!$K$57,IF(AND(E8=Optionen!$L$5,$E$10&gt;0),Optionen!$L$57,IF(AND(E8=Optionen!$M$5,$E$10&gt;0),Optionen!$M$57,0)))))))))</f>
        <v>0</v>
      </c>
      <c r="F66" s="105">
        <f>IF(AND(F8=Optionen!$E$5,$F$10&gt;0),Optionen!$E$58,IF(AND(F8=Optionen!$F$5,$F$10&gt;0),Optionen!$F$58,IF(AND(F8=Optionen!$G$5,$F$10&gt;0),Optionen!$G$58,IF(AND(F8=Optionen!$H$5,$F$10&gt;0),Optionen!$H$58,IF(AND(F8=Optionen!$I$5,$F$10&gt;0),Optionen!$I$58,IF(AND(F8=Optionen!$J$5,$F$10&gt;0),Optionen!$J$58,IF(AND(F8=Optionen!$K$5,$F$10&gt;0),Optionen!$K$58,IF(AND(F8=Optionen!$L$5,$F$10&gt;0),Optionen!$L$58,IF(AND(F8=Optionen!$M$5,$F$10&gt;0),Optionen!$M$58,0)))))))))</f>
        <v>0</v>
      </c>
      <c r="G66" s="105">
        <f>IF(AND(G8=Optionen!$E$5,$G$10&gt;0),Optionen!$E$59,IF(AND(G8=Optionen!$F$5,$G$10&gt;0),Optionen!$F$59,IF(AND(G8=Optionen!$G$5,$G$10&gt;0),Optionen!$G$59,IF(AND(G8=Optionen!$H$5,$G$10&gt;0),Optionen!$H$59,IF(AND(G8=Optionen!$I$5,$G$10&gt;0),Optionen!$I$59,IF(AND(G8=Optionen!$J$5,$G$10&gt;0),Optionen!$J$59,IF(AND(G8=Optionen!$K$5,$G$10&gt;0),Optionen!$K$59,IF(AND(G8=Optionen!$L$5,$G$10&gt;0),Optionen!$L$59,IF(AND(G8=Optionen!$M$5,$G$10&gt;0),Optionen!$M$59,0)))))))))</f>
        <v>0</v>
      </c>
      <c r="H66" s="105">
        <f>IF(AND(H8=Optionen!$E$5,$H$10&gt;0),Optionen!$E$60,IF(AND(H8=Optionen!$F$5,$H$10&gt;0),Optionen!$F$60,IF(AND(H8=Optionen!$G$5,$H$10&gt;0),Optionen!$G$60,IF(AND(H8=Optionen!$H$5,$H$10&gt;0),Optionen!$H$60,IF(AND(H8=Optionen!$I$5,$H$10&gt;0),Optionen!$I$60,IF(AND(H8=Optionen!$J$5,$H$10&gt;0),Optionen!$J$60,IF(AND(H8=Optionen!$K$5,$H$10&gt;0),Optionen!$K$60,IF(AND(H8=Optionen!$L$5,$H$10&gt;0),Optionen!$L$60,IF(AND(H8=Optionen!$M$5,$H$10&gt;0),Optionen!$M$60,0)))))))))</f>
        <v>0</v>
      </c>
      <c r="I66" s="105">
        <f>IF(AND(I8=Optionen!$E$5,$I$10&gt;0),Optionen!$E$61,IF(AND(I8=Optionen!$F$5,$I$10&gt;0),Optionen!$F$61,IF(AND(I8=Optionen!$G$5,$I$10&gt;0),Optionen!$G$61,IF(AND(I8=Optionen!$H$5,$I$10&gt;0),Optionen!$H$61,IF(AND(I8=Optionen!$I$5,$I$10&gt;0),Optionen!$I$61,IF(AND(I8=Optionen!$J$5,$I$10&gt;0),Optionen!$J$61,IF(AND(I8=Optionen!$K$5,$I$10&gt;0),Optionen!$K$61,IF(AND(I8=Optionen!$L$5,$I$10&gt;0),Optionen!$L$61,IF(AND(I8=Optionen!$M$5,$I$10&gt;0),Optionen!$M$61,0)))))))))</f>
        <v>0</v>
      </c>
      <c r="J66" s="35"/>
      <c r="K66" s="105">
        <f t="shared" si="6"/>
        <v>0</v>
      </c>
    </row>
    <row r="67" spans="1:11" ht="18" customHeight="1" x14ac:dyDescent="0.25">
      <c r="A67" s="18"/>
      <c r="B67" s="19"/>
      <c r="C67" s="78" t="s">
        <v>124</v>
      </c>
      <c r="D67" s="35"/>
      <c r="E67" s="105">
        <f>IF(AND(E8=Optionen!$E$5,$E$10&gt;0),Optionen!$E$64,IF(AND(E8=Optionen!$F$5,$E$10&gt;0),Optionen!$F$64,IF(AND(E8=Optionen!$G$5,$E$10&gt;0),Optionen!$G$64,IF(AND(E8=Optionen!$H$5,$E$10&gt;0),Optionen!$H$64,IF(AND(E8=Optionen!$I$5,$E$10&gt;0),Optionen!$I$64,IF(AND(E8=Optionen!$J$5,$E$10&gt;0),Optionen!$J$64,IF(AND(E8=Optionen!$K$5,$E$10&gt;0),Optionen!$K$64,IF(AND(E8=Optionen!$L$5,$E$10&gt;0),Optionen!$L$64,IF(AND(E8=Optionen!$M$5,$E$10&gt;0),Optionen!$M$64,0)))))))))</f>
        <v>0</v>
      </c>
      <c r="F67" s="105">
        <f>IF(AND(F8=Optionen!$E$5,$F$10&gt;0),Optionen!$E$65,IF(AND(F8=Optionen!$F$5,$F$10&gt;0),Optionen!$F$65,IF(AND(F8=Optionen!$G$5,$F$10&gt;0),Optionen!$G$65,IF(AND(F8=Optionen!$H$5,$F$10&gt;0),Optionen!$H$65,IF(AND(F8=Optionen!$I$5,$F$10&gt;0),Optionen!$I$65,IF(AND(F8=Optionen!$J$5,$F$10&gt;0),Optionen!$J$65,IF(AND(F8=Optionen!$K$5,$F$10&gt;0),Optionen!$K$65,IF(AND(F8=Optionen!$L$5,$F$10&gt;0),Optionen!$L$65,IF(AND(F8=Optionen!$M$5,$F$10&gt;0),Optionen!$M$65,0)))))))))</f>
        <v>0</v>
      </c>
      <c r="G67" s="105">
        <f>IF(AND(G8=Optionen!$E$5,$G$10&gt;0),Optionen!$E$66,IF(AND(G8=Optionen!$F$5,$G$10&gt;0),Optionen!$F$66,IF(AND(G8=Optionen!$G$5,$G$10&gt;0),Optionen!$G$66,IF(AND(G8=Optionen!$H$5,$G$10&gt;0),Optionen!$H$66,IF(AND(G8=Optionen!$I$5,$G$10&gt;0),Optionen!$I$66,IF(AND(G8=Optionen!$J$5,$G$10&gt;0),Optionen!$J$66,IF(AND(G8=Optionen!$K$5,$G$10&gt;0),Optionen!$K$66,IF(AND(G8=Optionen!$L$5,$G$10&gt;0),Optionen!$L$66,IF(AND(G8=Optionen!$M$5,$G$10&gt;0),Optionen!$M$66,0)))))))))</f>
        <v>0</v>
      </c>
      <c r="H67" s="105">
        <f>IF(AND(H8=Optionen!$E$5,$H$10&gt;0),Optionen!$E$67,IF(AND(H8=Optionen!$F$5,$H$10&gt;0),Optionen!$F$67,IF(AND(H8=Optionen!$G$5,$H$10&gt;0),Optionen!$G$67,IF(AND(H8=Optionen!$H$5,$H$10&gt;0),Optionen!$H$67,IF(AND(H8=Optionen!$I$5,$H$10&gt;0),Optionen!$I$67,IF(AND(H8=Optionen!$J$5,$H$10&gt;0),Optionen!$J$67,IF(AND(H8=Optionen!$K$5,$H$10&gt;0),Optionen!$K$67,IF(AND(H8=Optionen!$L$5,$H$10&gt;0),Optionen!$L$67,IF(AND(H8=Optionen!$M$5,$H$10&gt;0),Optionen!$M$67,0)))))))))</f>
        <v>0</v>
      </c>
      <c r="I67" s="105">
        <f>IF(AND(I8=Optionen!$E$5,$I$10&gt;0),Optionen!$E$68,IF(AND(I8=Optionen!$F$5,$I$10&gt;0),Optionen!$F$68,IF(AND(I8=Optionen!$G$5,$I$10&gt;0),Optionen!$G$68,IF(AND(I8=Optionen!$H$5,$I$10&gt;0),Optionen!$H$68,IF(AND(I8=Optionen!$I$5,$I$10&gt;0),Optionen!$I$68,IF(AND(I8=Optionen!$J$5,$I$10&gt;0),Optionen!$J$68,IF(AND(I8=Optionen!$K$5,$I$10&gt;0),Optionen!$K$68,IF(AND(I8=Optionen!$L$5,$I$10&gt;0),Optionen!$L$68,IF(AND(I8=Optionen!$M$5,$I$10&gt;0),Optionen!$M$68,0)))))))))</f>
        <v>0</v>
      </c>
      <c r="J67" s="35"/>
      <c r="K67" s="105">
        <f t="shared" si="6"/>
        <v>0</v>
      </c>
    </row>
    <row r="68" spans="1:11" ht="18" customHeight="1" x14ac:dyDescent="0.25">
      <c r="A68" s="79" t="s">
        <v>125</v>
      </c>
      <c r="B68" s="19"/>
      <c r="C68" s="78" t="s">
        <v>126</v>
      </c>
      <c r="D68" s="35"/>
      <c r="E68" s="105">
        <f>IF(AND(E8=Optionen!$E$5,$E$10&gt;0),Optionen!$E$71,IF(AND(E8=Optionen!$F$5,$E$10&gt;0),Optionen!$F$71,IF(AND(E8=Optionen!$G$5,$E$10&gt;0),Optionen!$G$71,IF(AND(E8=Optionen!$H$5,$E$10&gt;0),Optionen!$H$71,IF(AND(E8=Optionen!$I$5,$E$10&gt;0),Optionen!$I$71,IF(AND(E8=Optionen!$J$5,$E$10&gt;0),Optionen!$J$71,IF(AND(E8=Optionen!$K$5,$E$10&gt;0),Optionen!$K$71,IF(AND(E8=Optionen!$L$5,$E$10&gt;0),Optionen!$L$71,IF(AND(E8=Optionen!$M$5,$E$10&gt;0),Optionen!$M$71,0)))))))))</f>
        <v>0</v>
      </c>
      <c r="F68" s="105">
        <f>IF(AND(F8=Optionen!$E$5,$F$10&gt;0),Optionen!$E$72,IF(AND(F8=Optionen!$F$5,$F$10&gt;0),Optionen!$F$72,IF(AND(F8=Optionen!$G$5,$F$10&gt;0),Optionen!$G$72,IF(AND(F8=Optionen!$H$5,$F$10&gt;0),Optionen!$H$72,IF(AND(F8=Optionen!$I$5,$F$10&gt;0),Optionen!$I$72,IF(AND(F8=Optionen!$J$5,$F$10&gt;0),Optionen!$J$72,IF(AND(F8=Optionen!$K$5,$F$10&gt;0),Optionen!$K$72,IF(AND(F8=Optionen!$L$5,$F$10&gt;0),Optionen!$L$72,IF(AND(F8=Optionen!$M$5,$F$10&gt;0),Optionen!$M$72,0)))))))))</f>
        <v>0</v>
      </c>
      <c r="G68" s="105">
        <f>IF(AND(G8=Optionen!$E$5,$G$10&gt;0),Optionen!$E$73,IF(AND(G8=Optionen!$F$5,$G$10&gt;0),Optionen!$F$73,IF(AND(G8=Optionen!$G$5,$G$10&gt;0),Optionen!$G$73,IF(AND(G8=Optionen!$H$5,$G$10&gt;0),Optionen!$H$73,IF(AND(G8=Optionen!$I$5,$G$10&gt;0),Optionen!$I$73,IF(AND(G8=Optionen!$J$5,$G$10&gt;0),Optionen!$J$73,IF(AND(G8=Optionen!$K$5,$G$10&gt;0),Optionen!$K$73,IF(AND(G8=Optionen!$L$5,$G$10&gt;0),Optionen!$L$73,IF(AND(G8=Optionen!$M$5,$G$10&gt;0),Optionen!$M$73,0)))))))))</f>
        <v>0</v>
      </c>
      <c r="H68" s="105">
        <f>IF(AND(H8=Optionen!$E$5,$H$10&gt;0),Optionen!$E$74,IF(AND(H8=Optionen!$F$5,$H$10&gt;0),Optionen!$F$74,IF(AND(H8=Optionen!$G$5,$H$10&gt;0),Optionen!$G$74,IF(AND(H8=Optionen!$H$5,$H$10&gt;0),Optionen!$H$74,IF(AND(H8=Optionen!$I$5,$H$10&gt;0),Optionen!$I$74,IF(AND(H8=Optionen!$J$5,$H$10&gt;0),Optionen!$J$74,IF(AND(H8=Optionen!$K$5,$H$10&gt;0),Optionen!$K$74,IF(AND(H8=Optionen!$L$5,$H$10&gt;0),Optionen!$L$74,IF(AND(H8=Optionen!$M$5,$H$10&gt;0),Optionen!$M$74,0)))))))))</f>
        <v>0</v>
      </c>
      <c r="I68" s="105">
        <f>IF(AND(I8=Optionen!$E$5,$I$10&gt;0),Optionen!$E$75,IF(AND(I8=Optionen!$F$5,$I$10&gt;0),Optionen!$F$75,IF(AND(I8=Optionen!$G$5,$I$10&gt;0),Optionen!$G$75,IF(AND(I8=Optionen!$H$5,$I$10&gt;0),Optionen!$H$75,IF(AND(I8=Optionen!$I$5,$I$10&gt;0),Optionen!$I$75,IF(AND(I8=Optionen!$J$5,$I$10&gt;0),Optionen!$J$75,IF(AND(I8=Optionen!$K$5,$I$10&gt;0),Optionen!$K$75,IF(AND(I8=Optionen!$L$5,$I$10&gt;0),Optionen!$L$75,IF(AND(I8=Optionen!$M$5,$I$10&gt;0),Optionen!$M$75,0)))))))))</f>
        <v>0</v>
      </c>
      <c r="J68" s="35"/>
      <c r="K68" s="105">
        <f t="shared" si="6"/>
        <v>0</v>
      </c>
    </row>
    <row r="69" spans="1:11" ht="18" customHeight="1" x14ac:dyDescent="0.25">
      <c r="A69" s="18"/>
      <c r="B69" s="19"/>
      <c r="C69" s="78" t="s">
        <v>127</v>
      </c>
      <c r="D69" s="35"/>
      <c r="E69" s="105">
        <f>IF(AND(E8=Optionen!$E$5,$E$10&gt;0),Optionen!$E$78,IF(AND(E8=Optionen!$F$5,$E$10&gt;0),Optionen!$F$78,IF(AND(E8=Optionen!$G$5,$E$10&gt;0),Optionen!$G$78,IF(AND(E8=Optionen!$H$5,$E$10&gt;0),Optionen!$H$78,IF(AND(E8=Optionen!$I$5,$E$10&gt;0),Optionen!$I$78,IF(AND(E8=Optionen!$J$5,$E$10&gt;0),Optionen!$J$78,IF(AND(E8=Optionen!$K$5,$E$10&gt;0),Optionen!$K$78,IF(AND(E8=Optionen!$L$5,$E$10&gt;0),Optionen!$L$78,IF(AND(E8=Optionen!$M$5,$E$10&gt;0),Optionen!$M$78,0)))))))))</f>
        <v>0</v>
      </c>
      <c r="F69" s="105">
        <f>IF(AND(F8=Optionen!$E$5,$F$10&gt;0),Optionen!$E$79,IF(AND(F8=Optionen!$F$5,$F$10&gt;0),Optionen!$F$79,IF(AND(F8=Optionen!$G$5,$F$10&gt;0),Optionen!$G$79,IF(AND(F8=Optionen!$H$5,$F$10&gt;0),Optionen!$H$79,IF(AND(F8=Optionen!$I$5,$F$10&gt;0),Optionen!$I$79,IF(AND(F8=Optionen!$J$5,$F$10&gt;0),Optionen!$J$79,IF(AND(F8=Optionen!$K$5,$F$10&gt;0),Optionen!$K$79,IF(AND(F8=Optionen!$L$5,$F$10&gt;0),Optionen!$L$79,IF(AND(F8=Optionen!$M$5,$F$10&gt;0),Optionen!$M$79,0)))))))))</f>
        <v>0</v>
      </c>
      <c r="G69" s="105">
        <f>IF(AND(G8=Optionen!$E$5,$G$10&gt;0),Optionen!$E$80,IF(AND(G8=Optionen!$F$5,$G$10&gt;0),Optionen!$F$80,IF(AND(G8=Optionen!$G$5,$G$10&gt;0),Optionen!$G$80,IF(AND(G8=Optionen!$H$5,$G$10&gt;0),Optionen!$H$80,IF(AND(G8=Optionen!$I$5,$G$10&gt;0),Optionen!$I$80,IF(AND(G8=Optionen!$J$5,$G$10&gt;0),Optionen!$J$80,IF(AND(G8=Optionen!$K$5,$G$10&gt;0),Optionen!$K$80,IF(AND(G8=Optionen!$L$5,$G$10&gt;0),Optionen!$L$80,IF(AND(G8=Optionen!$M$5,$G$10&gt;0),Optionen!$M$80,0)))))))))</f>
        <v>0</v>
      </c>
      <c r="H69" s="105">
        <f>IF(AND(H8=Optionen!$E$5,$H$10&gt;0),Optionen!$E$81,IF(AND(H8=Optionen!$F$5,$H$10&gt;0),Optionen!$F$81,IF(AND(H8=Optionen!$G$5,$H$10&gt;0),Optionen!$G$81,IF(AND(H8=Optionen!$H$5,$H$10&gt;0),Optionen!$H$81,IF(AND(H8=Optionen!$I$5,$H$10&gt;0),Optionen!$I$81,IF(AND(H8=Optionen!$J$5,$H$10&gt;0),Optionen!$J$81,IF(AND(H8=Optionen!$K$5,$H$10&gt;0),Optionen!$K$81,IF(AND(H8=Optionen!$L$5,$H$10&gt;0),Optionen!$L$81,IF(AND(H8=Optionen!$M$5,$H$10&gt;0),Optionen!$M$81,0)))))))))</f>
        <v>0</v>
      </c>
      <c r="I69" s="105">
        <f>IF(AND(I8=Optionen!$E$5,$I$10&gt;0),Optionen!$E$82,IF(AND(I8=Optionen!$F$5,$I$10&gt;0),Optionen!$F$82,IF(AND(I8=Optionen!$G$5,$I$10&gt;0),Optionen!$G$82,IF(AND(I8=Optionen!$H$5,$I$10&gt;0),Optionen!$H$82,IF(AND(I8=Optionen!$I$5,$I$10&gt;0),Optionen!$I$82,IF(AND(I8=Optionen!$J$5,$I$10&gt;0),Optionen!$J$82,IF(AND(I8=Optionen!$K$5,$I$10&gt;0),Optionen!$K$82,IF(AND(I8=Optionen!$L$5,$I$10&gt;0),Optionen!$L$82,IF(AND(I8=Optionen!$M$5,$I$10&gt;0),Optionen!$M$82,0)))))))))</f>
        <v>0</v>
      </c>
      <c r="J69" s="35"/>
      <c r="K69" s="105">
        <f t="shared" si="6"/>
        <v>0</v>
      </c>
    </row>
    <row r="70" spans="1:11" ht="18" customHeight="1" x14ac:dyDescent="0.25">
      <c r="A70" s="18"/>
      <c r="B70" s="19"/>
      <c r="C70" s="78" t="s">
        <v>128</v>
      </c>
      <c r="D70" s="35"/>
      <c r="E70" s="105">
        <f>IF(AND(E8=Optionen!$E$5,$E$10&gt;0),Optionen!$E$85,IF(AND(E8=Optionen!$F$5,$E$10&gt;0),Optionen!$F$85,IF(AND(E8=Optionen!$G$5,$E$10&gt;0),Optionen!$G$85,IF(AND(E8=Optionen!$H$5,$E$10&gt;0),Optionen!$H$85,IF(AND(E8=Optionen!$I$5,$E$10&gt;0),Optionen!$I$85,IF(AND(E8=Optionen!$J$5,$E$10&gt;0),Optionen!$J$85,IF(AND(E8=Optionen!$K$5,$E$10&gt;0),Optionen!$K$85,IF(AND(E8=Optionen!$L$5,$E$10&gt;0),Optionen!$L$85,IF(AND(E8=Optionen!$M$5,$E$10&gt;0),Optionen!$M$85,0)))))))))</f>
        <v>0</v>
      </c>
      <c r="F70" s="105">
        <f>IF(AND(F8=Optionen!$E$5,$F$10&gt;0),Optionen!$E$86,IF(AND(F8=Optionen!$F$5,$F$10&gt;0),Optionen!$F$86,IF(AND(F8=Optionen!$G$5,$F$10&gt;0),Optionen!$G$86,IF(AND(F8=Optionen!$H$5,$F$10&gt;0),Optionen!$H$86,IF(AND(F8=Optionen!$I$5,$F$10&gt;0),Optionen!$I$86,IF(AND(F8=Optionen!$J$5,$F$10&gt;0),Optionen!$J$86,IF(AND(F8=Optionen!$K$5,$F$10&gt;0),Optionen!$K$86,IF(AND(F8=Optionen!$L$5,$F$10&gt;0),Optionen!$L$86,IF(AND(F8=Optionen!$M$5,$F$10&gt;0),Optionen!$M$86,0)))))))))</f>
        <v>0</v>
      </c>
      <c r="G70" s="105">
        <f>IF(AND(G8=Optionen!$E$5,$G$10&gt;0),Optionen!$E$87,IF(AND(G8=Optionen!$F$5,$G$10&gt;0),Optionen!$F$87,IF(AND(G8=Optionen!$G$5,$G$10&gt;0),Optionen!$G$87,IF(AND(G8=Optionen!$H$5,$G$10&gt;0),Optionen!$H$87,IF(AND(G8=Optionen!$I$5,$G$10&gt;0),Optionen!$I$87,IF(AND(G8=Optionen!$J$5,$G$10&gt;0),Optionen!$J$87,IF(AND(G8=Optionen!$K$5,$G$10&gt;0),Optionen!$K$87,IF(AND(G8=Optionen!$L$5,$G$10&gt;0),Optionen!$L$87,IF(AND(G8=Optionen!$M$5,$G$10&gt;0),Optionen!$M$87,0)))))))))</f>
        <v>0</v>
      </c>
      <c r="H70" s="105">
        <f>IF(AND(H8=Optionen!$E$5,$H$10&gt;0),Optionen!$E$88,IF(AND(H8=Optionen!$F$5,$H$10&gt;0),Optionen!$F$88,IF(AND(H8=Optionen!$G$5,$H$10&gt;0),Optionen!$G$88,IF(AND(H8=Optionen!$H$5,$H$10&gt;0),Optionen!$H$88,IF(AND(H8=Optionen!$I$5,$H$10&gt;0),Optionen!$I$88,IF(AND(H8=Optionen!$J$5,$H$10&gt;0),Optionen!$J$88,IF(AND(H8=Optionen!$K$5,$H$10&gt;0),Optionen!$K$88,IF(AND(H8=Optionen!$L$5,$H$10&gt;0),Optionen!$L$88,IF(AND(H8=Optionen!$M$5,$H$10&gt;0),Optionen!$M$88,0)))))))))</f>
        <v>0</v>
      </c>
      <c r="I70" s="105">
        <f>IF(AND(I8=Optionen!$E$5,$I$10&gt;0),Optionen!$E$89,IF(AND(I8=Optionen!$F$5,$I$10&gt;0),Optionen!$F$89,IF(AND(I8=Optionen!$G$5,$I$10&gt;0),Optionen!$G$89,IF(AND(I8=Optionen!$H$5,$I$10&gt;0),Optionen!$H$89,IF(AND(I8=Optionen!$I$5,$I$10&gt;0),Optionen!$I$89,IF(AND(I8=Optionen!$J$5,$I$10&gt;0),Optionen!$J$89,IF(AND(I8=Optionen!$K$5,$I$10&gt;0),Optionen!$K$89,IF(AND(I8=Optionen!$L$5,$I$10&gt;0),Optionen!$L$89,IF(AND(I8=Optionen!$M$5,$I$10&gt;0),Optionen!$M$89,0)))))))))</f>
        <v>0</v>
      </c>
      <c r="J70" s="35"/>
      <c r="K70" s="105">
        <f t="shared" si="6"/>
        <v>0</v>
      </c>
    </row>
    <row r="71" spans="1:11" ht="20.100000000000001" customHeight="1" x14ac:dyDescent="0.25">
      <c r="A71" s="18"/>
      <c r="B71" s="19"/>
      <c r="C71" s="80" t="s">
        <v>136</v>
      </c>
      <c r="D71" s="35"/>
      <c r="E71" s="106">
        <f>SUM(E59:E70)</f>
        <v>0</v>
      </c>
      <c r="F71" s="106">
        <f t="shared" ref="F71:I71" si="7">SUM(F59:F70)</f>
        <v>0</v>
      </c>
      <c r="G71" s="106">
        <f t="shared" si="7"/>
        <v>0</v>
      </c>
      <c r="H71" s="106">
        <f t="shared" si="7"/>
        <v>0</v>
      </c>
      <c r="I71" s="106">
        <f t="shared" si="7"/>
        <v>0</v>
      </c>
      <c r="J71" s="35"/>
      <c r="K71" s="106">
        <f>SUM(K59:K70)</f>
        <v>0</v>
      </c>
    </row>
    <row r="72" spans="1:11" x14ac:dyDescent="0.25">
      <c r="A72" s="35"/>
      <c r="B72" s="35"/>
      <c r="C72" s="35"/>
      <c r="D72" s="35"/>
      <c r="E72" s="35"/>
      <c r="F72" s="35"/>
      <c r="G72" s="35"/>
      <c r="H72" s="35"/>
      <c r="I72" s="35"/>
      <c r="J72" s="35"/>
      <c r="K72" s="35"/>
    </row>
    <row r="73" spans="1:11" ht="20.100000000000001" customHeight="1" x14ac:dyDescent="0.25">
      <c r="A73" s="21"/>
      <c r="B73" s="22"/>
      <c r="C73" s="81" t="s">
        <v>135</v>
      </c>
      <c r="D73" s="35"/>
      <c r="E73" s="107">
        <f>IF($C$9&gt;0,E36+E37+E41+E71,0)</f>
        <v>0</v>
      </c>
      <c r="F73" s="107">
        <f>IF($C$9&gt;0,F36+F37+F41+F71,0)</f>
        <v>0</v>
      </c>
      <c r="G73" s="107">
        <f>IF($C$9&gt;0,G36+G37+G41+G71,0)</f>
        <v>0</v>
      </c>
      <c r="H73" s="107">
        <f>IF($C$9&gt;0,H36+H37+H41+H71,0)</f>
        <v>0</v>
      </c>
      <c r="I73" s="107">
        <f>IF($C$9&gt;0,I36+I37+I41+I71,0)</f>
        <v>0</v>
      </c>
      <c r="J73" s="178"/>
      <c r="K73" s="107">
        <f>K36+K37+K41+K71</f>
        <v>0</v>
      </c>
    </row>
    <row r="74" spans="1:11" ht="9.9499999999999993" customHeight="1" x14ac:dyDescent="0.25">
      <c r="A74" s="23"/>
      <c r="B74" s="17"/>
      <c r="C74" s="82"/>
      <c r="D74" s="35"/>
      <c r="E74" s="84"/>
      <c r="F74" s="84"/>
      <c r="G74" s="84"/>
      <c r="H74" s="84"/>
      <c r="I74" s="84"/>
      <c r="J74" s="178"/>
      <c r="K74" s="84"/>
    </row>
    <row r="75" spans="1:11" ht="20.100000000000001" customHeight="1" x14ac:dyDescent="0.25">
      <c r="A75" s="16"/>
      <c r="B75" s="26"/>
      <c r="C75" s="83" t="s">
        <v>139</v>
      </c>
      <c r="D75" s="35"/>
      <c r="E75" s="108">
        <f>IF(E8=Optionen!$E$5,0,IF(E8=Optionen!$L$5,E22*$H$48,IF(E8=Optionen!$M$5,E22*$H$49,E22)))</f>
        <v>0</v>
      </c>
      <c r="F75" s="108">
        <f>IF(F8=Optionen!$E$5,0,IF(F8=Optionen!$L$5,F22*$H$48,IF(F8=Optionen!$M$5,F22*$H$49,F22)))</f>
        <v>0</v>
      </c>
      <c r="G75" s="108">
        <f>IF(G8=Optionen!$E$5,0,IF(G8=Optionen!$L$5,G22*$H$48,IF(G8=Optionen!$M$5,G22*$H$49,G22)))</f>
        <v>0</v>
      </c>
      <c r="H75" s="108">
        <f>IF(H8=Optionen!$E$5,0,IF(H8=Optionen!$L$5,H22*$H$48,IF(H8=Optionen!$M$5,H22*$H$49,H22)))</f>
        <v>0</v>
      </c>
      <c r="I75" s="108">
        <f>IF(I8=Optionen!$E$5,0,IF(I8=Optionen!$L$5,I22*$H$48,IF(I8=Optionen!$M$5,I22*$H$49,I22)))</f>
        <v>0</v>
      </c>
      <c r="J75" s="35"/>
      <c r="K75" s="108">
        <f>SUM(E75:I75)</f>
        <v>0</v>
      </c>
    </row>
    <row r="76" spans="1:11" ht="15.75" x14ac:dyDescent="0.25">
      <c r="A76" s="35"/>
      <c r="B76" s="35"/>
      <c r="C76" s="35"/>
      <c r="D76" s="35"/>
      <c r="E76" s="177"/>
      <c r="F76" s="35"/>
      <c r="G76" s="35"/>
      <c r="H76" s="35"/>
      <c r="I76" s="35"/>
      <c r="J76" s="35"/>
      <c r="K76" s="35"/>
    </row>
    <row r="77" spans="1:11" ht="24.95" customHeight="1" x14ac:dyDescent="0.25">
      <c r="A77" s="18"/>
      <c r="B77" s="19"/>
      <c r="C77" s="85" t="s">
        <v>140</v>
      </c>
      <c r="D77" s="35"/>
      <c r="E77" s="109">
        <f>IF(E75&gt;0,E73/E75,0)</f>
        <v>0</v>
      </c>
      <c r="F77" s="109">
        <f>IF(F75&gt;0,F73/F75,0)</f>
        <v>0</v>
      </c>
      <c r="G77" s="109">
        <f t="shared" ref="G77:I77" si="8">IF(G75&gt;0,G73/G75,0)</f>
        <v>0</v>
      </c>
      <c r="H77" s="109">
        <f t="shared" si="8"/>
        <v>0</v>
      </c>
      <c r="I77" s="109">
        <f t="shared" si="8"/>
        <v>0</v>
      </c>
      <c r="J77" s="35"/>
      <c r="K77" s="109">
        <f>IF(K75&gt;0,K73/K75,0)</f>
        <v>0</v>
      </c>
    </row>
    <row r="78" spans="1:11" x14ac:dyDescent="0.25">
      <c r="A78" s="35"/>
      <c r="B78" s="35"/>
      <c r="C78" s="35"/>
      <c r="D78" s="35"/>
      <c r="E78" s="35"/>
      <c r="F78" s="35"/>
      <c r="G78" s="35"/>
      <c r="H78" s="35"/>
      <c r="I78" s="35"/>
      <c r="J78" s="35"/>
      <c r="K78" s="35"/>
    </row>
    <row r="79" spans="1:11" x14ac:dyDescent="0.25">
      <c r="A79" s="35"/>
      <c r="B79" s="35"/>
      <c r="C79" s="35"/>
      <c r="D79" s="35"/>
      <c r="E79" s="35"/>
      <c r="F79" s="35"/>
      <c r="G79" s="35"/>
      <c r="H79" s="35"/>
      <c r="I79" s="35"/>
      <c r="J79" s="35"/>
      <c r="K79" s="35"/>
    </row>
    <row r="80" spans="1:11" x14ac:dyDescent="0.25">
      <c r="A80" s="35"/>
      <c r="B80" s="35"/>
      <c r="C80" s="35"/>
      <c r="D80" s="35"/>
      <c r="E80" s="35"/>
      <c r="F80" s="35"/>
      <c r="G80" s="35"/>
      <c r="H80" s="35"/>
      <c r="I80" s="35"/>
      <c r="J80" s="35"/>
      <c r="K80" s="35"/>
    </row>
    <row r="81" spans="1:11" x14ac:dyDescent="0.25">
      <c r="A81" s="35"/>
      <c r="B81" s="35"/>
      <c r="C81" s="35"/>
      <c r="D81" s="35"/>
      <c r="E81" s="35"/>
      <c r="F81" s="35"/>
      <c r="G81" s="35"/>
      <c r="H81" s="35"/>
      <c r="I81" s="35"/>
      <c r="J81" s="35"/>
      <c r="K81" s="35"/>
    </row>
    <row r="82" spans="1:11" x14ac:dyDescent="0.25">
      <c r="A82" s="35"/>
      <c r="B82" s="35"/>
      <c r="C82" s="35"/>
      <c r="D82" s="35"/>
      <c r="E82" s="35"/>
      <c r="F82" s="35"/>
      <c r="G82" s="35"/>
      <c r="H82" s="35"/>
      <c r="I82" s="35"/>
      <c r="J82" s="35"/>
      <c r="K82" s="35"/>
    </row>
  </sheetData>
  <sheetProtection algorithmName="SHA-512" hashValue="Ffkk0XwzrLTJWPowSfW6dFHTnZG9IZi90PCR+xRkBvGnLz+cuOy4Xa7vdqEQ/5i0n/8Gp24YxXXXcrJZULmArg==" saltValue="i/ObGUgZ69I1LYyWV45+OQ==" spinCount="100000" sheet="1" objects="1" scenarios="1" formatCells="0" formatColumns="0"/>
  <mergeCells count="10">
    <mergeCell ref="G8:G9"/>
    <mergeCell ref="H8:H9"/>
    <mergeCell ref="I8:I9"/>
    <mergeCell ref="E8:E9"/>
    <mergeCell ref="F8:F9"/>
    <mergeCell ref="E55:E56"/>
    <mergeCell ref="F55:F56"/>
    <mergeCell ref="G55:G56"/>
    <mergeCell ref="H55:H56"/>
    <mergeCell ref="I55:I56"/>
  </mergeCells>
  <dataValidations count="1">
    <dataValidation type="list" allowBlank="1" showInputMessage="1" showErrorMessage="1" sqref="C9" xr:uid="{E59BD1F8-5C88-40F5-87AC-047A131DF0A3}">
      <formula1>$R$4:$V$4</formula1>
    </dataValidation>
  </dataValidations>
  <pageMargins left="0.31496062992125984" right="0" top="0.39370078740157483" bottom="0.19685039370078741"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CF8F28A-97C3-4DB0-BA63-720E2B33E864}">
          <x14:formula1>
            <xm:f>Optionen!$E$5:$M$5</xm:f>
          </x14:formula1>
          <xm:sqref>E8:I9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5D6B3-5559-4C8E-A536-06FB65A47D6D}">
  <dimension ref="A1:F8"/>
  <sheetViews>
    <sheetView workbookViewId="0">
      <selection activeCell="G17" sqref="G17"/>
    </sheetView>
  </sheetViews>
  <sheetFormatPr baseColWidth="10" defaultColWidth="11.42578125" defaultRowHeight="15.75" x14ac:dyDescent="0.25"/>
  <cols>
    <col min="1" max="1" width="16.7109375" style="163" customWidth="1"/>
    <col min="2" max="2" width="12.140625" style="163" bestFit="1" customWidth="1"/>
    <col min="3" max="3" width="11.42578125" style="163" bestFit="1" customWidth="1"/>
    <col min="4" max="4" width="10.28515625" style="163" customWidth="1"/>
    <col min="5" max="5" width="8" style="163" customWidth="1"/>
    <col min="6" max="6" width="7" style="163" customWidth="1"/>
    <col min="7" max="7" width="16" style="163" customWidth="1"/>
    <col min="8" max="10" width="11.42578125" style="163"/>
    <col min="11" max="12" width="0" style="163" hidden="1" customWidth="1"/>
    <col min="13" max="16384" width="11.42578125" style="163"/>
  </cols>
  <sheetData>
    <row r="1" spans="1:6" x14ac:dyDescent="0.25">
      <c r="A1" s="32" t="s">
        <v>166</v>
      </c>
    </row>
    <row r="2" spans="1:6" ht="16.5" customHeight="1" x14ac:dyDescent="0.25"/>
    <row r="3" spans="1:6" ht="29.25" customHeight="1" x14ac:dyDescent="0.25">
      <c r="A3" s="164"/>
      <c r="B3" s="228" t="s">
        <v>200</v>
      </c>
      <c r="C3" s="228"/>
      <c r="D3" s="228"/>
      <c r="E3" s="228"/>
      <c r="F3" s="228"/>
    </row>
    <row r="4" spans="1:6" ht="63" x14ac:dyDescent="0.25">
      <c r="A4" s="165" t="s">
        <v>167</v>
      </c>
      <c r="B4" s="166" t="s">
        <v>168</v>
      </c>
      <c r="C4" s="167" t="s">
        <v>169</v>
      </c>
      <c r="D4" s="168" t="s">
        <v>170</v>
      </c>
      <c r="E4" s="167" t="s">
        <v>171</v>
      </c>
      <c r="F4" s="169" t="s">
        <v>172</v>
      </c>
    </row>
    <row r="5" spans="1:6" x14ac:dyDescent="0.25">
      <c r="A5" s="165" t="s">
        <v>173</v>
      </c>
      <c r="B5" s="170">
        <f>INDEX('E) Hilfsrechnung'!$A$2:$B$5,MATCH('Schätztabelle N-Gehalt'!A5,'E) Hilfsrechnung'!$A$2:$A$5,0),2)*10</f>
        <v>27.479999999999997</v>
      </c>
      <c r="C5" s="170">
        <v>18</v>
      </c>
      <c r="D5" s="170">
        <f>0.3*C5+0.7*B5</f>
        <v>24.635999999999996</v>
      </c>
      <c r="E5" s="170">
        <f>0.5*C5+0.5*B5</f>
        <v>22.74</v>
      </c>
      <c r="F5" s="170">
        <f>0.7*C5+0.3*B5</f>
        <v>20.843999999999998</v>
      </c>
    </row>
    <row r="6" spans="1:6" x14ac:dyDescent="0.25">
      <c r="A6" s="165" t="s">
        <v>174</v>
      </c>
      <c r="B6" s="170">
        <f>INDEX('E) Hilfsrechnung'!$A$2:$B$5,MATCH('Schätztabelle N-Gehalt'!A6,'E) Hilfsrechnung'!$A$2:$A$5,0),2)*10</f>
        <v>29.16</v>
      </c>
      <c r="C6" s="170">
        <v>20</v>
      </c>
      <c r="D6" s="170">
        <f t="shared" ref="D6:D8" si="0">0.3*C6+0.7*B6</f>
        <v>26.411999999999999</v>
      </c>
      <c r="E6" s="170">
        <f>0.5*C6+0.5*B6</f>
        <v>24.58</v>
      </c>
      <c r="F6" s="170">
        <f t="shared" ref="F6:F8" si="1">0.7*C6+0.3*B6</f>
        <v>22.747999999999998</v>
      </c>
    </row>
    <row r="7" spans="1:6" x14ac:dyDescent="0.25">
      <c r="A7" s="165" t="s">
        <v>175</v>
      </c>
      <c r="B7" s="170">
        <f>INDEX('E) Hilfsrechnung'!$A$2:$B$5,MATCH('Schätztabelle N-Gehalt'!A7,'E) Hilfsrechnung'!$A$2:$A$5,0),2)*10</f>
        <v>33.32</v>
      </c>
      <c r="C7" s="170">
        <v>20</v>
      </c>
      <c r="D7" s="170">
        <f t="shared" si="0"/>
        <v>29.323999999999998</v>
      </c>
      <c r="E7" s="170">
        <f>0.5*C7+0.5*B7</f>
        <v>26.66</v>
      </c>
      <c r="F7" s="170">
        <f t="shared" si="1"/>
        <v>23.996000000000002</v>
      </c>
    </row>
    <row r="8" spans="1:6" x14ac:dyDescent="0.25">
      <c r="A8" s="165" t="s">
        <v>176</v>
      </c>
      <c r="B8" s="170">
        <f>INDEX('E) Hilfsrechnung'!$A$2:$B$5,MATCH('Schätztabelle N-Gehalt'!A8,'E) Hilfsrechnung'!$A$2:$A$5,0),2)*10</f>
        <v>38.64</v>
      </c>
      <c r="C8" s="170">
        <v>20</v>
      </c>
      <c r="D8" s="170">
        <f t="shared" si="0"/>
        <v>33.048000000000002</v>
      </c>
      <c r="E8" s="170">
        <f>0.5*C8+0.5*B8</f>
        <v>29.32</v>
      </c>
      <c r="F8" s="170">
        <f t="shared" si="1"/>
        <v>25.591999999999999</v>
      </c>
    </row>
  </sheetData>
  <sheetProtection algorithmName="SHA-512" hashValue="+6FKYewsLfOmFKVeHu5Wpt07Kj5Rfqd/r1BOdj1nJdt3mwR0CbxnnUseaJgRJoEEwLry3VbtD8Gyxz8YjOXo0A==" saltValue="f0E4JJ9ysICLv3P7ul1Weg==" spinCount="100000" sheet="1" objects="1" scenarios="1"/>
  <mergeCells count="1">
    <mergeCell ref="B3:F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7F1E4-54CC-4025-93D3-6DB689DF61BB}">
  <dimension ref="A1:O34"/>
  <sheetViews>
    <sheetView workbookViewId="0">
      <selection activeCell="I23" sqref="I23"/>
    </sheetView>
  </sheetViews>
  <sheetFormatPr baseColWidth="10" defaultColWidth="11.42578125" defaultRowHeight="15.75" x14ac:dyDescent="0.25"/>
  <cols>
    <col min="1" max="1" width="23.28515625" style="163" customWidth="1"/>
    <col min="2" max="3" width="14.7109375" style="163" customWidth="1"/>
    <col min="4" max="4" width="15.7109375" style="163" customWidth="1"/>
    <col min="5" max="5" width="14.7109375" style="163" customWidth="1"/>
    <col min="6" max="16384" width="11.42578125" style="163"/>
  </cols>
  <sheetData>
    <row r="1" spans="1:15" x14ac:dyDescent="0.25">
      <c r="A1" s="171" t="s">
        <v>177</v>
      </c>
      <c r="B1" s="171" t="s">
        <v>178</v>
      </c>
    </row>
    <row r="2" spans="1:15" x14ac:dyDescent="0.25">
      <c r="A2" s="171" t="s">
        <v>176</v>
      </c>
      <c r="B2" s="170">
        <f>AVERAGE(D11,D19)</f>
        <v>3.8639999999999999</v>
      </c>
    </row>
    <row r="3" spans="1:15" x14ac:dyDescent="0.25">
      <c r="A3" s="171" t="s">
        <v>175</v>
      </c>
      <c r="B3" s="170">
        <f>AVERAGE(D12,D20)</f>
        <v>3.3320000000000003</v>
      </c>
      <c r="K3" s="163" t="s">
        <v>179</v>
      </c>
      <c r="O3" s="163" t="s">
        <v>180</v>
      </c>
    </row>
    <row r="4" spans="1:15" x14ac:dyDescent="0.25">
      <c r="A4" s="171" t="s">
        <v>174</v>
      </c>
      <c r="B4" s="170">
        <f>AVERAGE(D13,D21)</f>
        <v>2.9159999999999999</v>
      </c>
      <c r="I4" s="163" t="s">
        <v>181</v>
      </c>
      <c r="K4" s="163" t="s">
        <v>182</v>
      </c>
      <c r="O4" s="163">
        <v>44</v>
      </c>
    </row>
    <row r="5" spans="1:15" x14ac:dyDescent="0.25">
      <c r="A5" s="171" t="s">
        <v>173</v>
      </c>
      <c r="B5" s="170">
        <f>AVERAGE(D14,D22)</f>
        <v>2.7479999999999998</v>
      </c>
      <c r="I5" s="163" t="s">
        <v>183</v>
      </c>
      <c r="K5" s="163" t="s">
        <v>184</v>
      </c>
    </row>
    <row r="6" spans="1:15" x14ac:dyDescent="0.25">
      <c r="A6" s="171"/>
      <c r="B6" s="171"/>
      <c r="I6" s="163" t="s">
        <v>185</v>
      </c>
      <c r="K6" s="163" t="s">
        <v>186</v>
      </c>
    </row>
    <row r="7" spans="1:15" x14ac:dyDescent="0.25">
      <c r="A7" s="171" t="s">
        <v>187</v>
      </c>
      <c r="B7" s="171">
        <v>2</v>
      </c>
      <c r="I7" s="163" t="s">
        <v>188</v>
      </c>
    </row>
    <row r="9" spans="1:15" x14ac:dyDescent="0.25">
      <c r="A9" s="163" t="s">
        <v>189</v>
      </c>
    </row>
    <row r="10" spans="1:15" x14ac:dyDescent="0.25">
      <c r="A10" s="171"/>
      <c r="B10" s="171"/>
      <c r="C10" s="171" t="s">
        <v>178</v>
      </c>
      <c r="D10" s="171" t="s">
        <v>190</v>
      </c>
    </row>
    <row r="11" spans="1:15" x14ac:dyDescent="0.25">
      <c r="A11" s="171" t="s">
        <v>191</v>
      </c>
      <c r="B11" s="171" t="s">
        <v>192</v>
      </c>
      <c r="C11" s="170">
        <v>4.0640000000000001</v>
      </c>
      <c r="D11" s="170">
        <f>AVERAGE(C11,C15)</f>
        <v>4.0960000000000001</v>
      </c>
    </row>
    <row r="12" spans="1:15" x14ac:dyDescent="0.25">
      <c r="A12" s="171"/>
      <c r="B12" s="171" t="s">
        <v>193</v>
      </c>
      <c r="C12" s="170">
        <v>3.504</v>
      </c>
      <c r="D12" s="170">
        <f>AVERAGE(C12,C16)</f>
        <v>3.4640000000000004</v>
      </c>
    </row>
    <row r="13" spans="1:15" x14ac:dyDescent="0.25">
      <c r="A13" s="171"/>
      <c r="B13" s="171" t="s">
        <v>194</v>
      </c>
      <c r="C13" s="170">
        <v>2.992</v>
      </c>
      <c r="D13" s="170">
        <f>AVERAGE(C13,C17)</f>
        <v>3.1280000000000001</v>
      </c>
    </row>
    <row r="14" spans="1:15" x14ac:dyDescent="0.25">
      <c r="A14" s="171"/>
      <c r="B14" s="171" t="s">
        <v>195</v>
      </c>
      <c r="C14" s="170">
        <v>2.8</v>
      </c>
      <c r="D14" s="170">
        <f>AVERAGE(C14,C18)</f>
        <v>2.9359999999999999</v>
      </c>
    </row>
    <row r="15" spans="1:15" x14ac:dyDescent="0.25">
      <c r="A15" s="171" t="s">
        <v>196</v>
      </c>
      <c r="B15" s="171" t="s">
        <v>192</v>
      </c>
      <c r="C15" s="170">
        <v>4.1280000000000001</v>
      </c>
      <c r="D15" s="171"/>
    </row>
    <row r="16" spans="1:15" x14ac:dyDescent="0.25">
      <c r="A16" s="171"/>
      <c r="B16" s="171" t="s">
        <v>193</v>
      </c>
      <c r="C16" s="170">
        <v>3.4240000000000004</v>
      </c>
      <c r="D16" s="171"/>
    </row>
    <row r="17" spans="1:4" x14ac:dyDescent="0.25">
      <c r="A17" s="171"/>
      <c r="B17" s="171" t="s">
        <v>194</v>
      </c>
      <c r="C17" s="170">
        <v>3.2640000000000002</v>
      </c>
      <c r="D17" s="171"/>
    </row>
    <row r="18" spans="1:4" x14ac:dyDescent="0.25">
      <c r="A18" s="171"/>
      <c r="B18" s="171" t="s">
        <v>195</v>
      </c>
      <c r="C18" s="170">
        <v>3.0720000000000001</v>
      </c>
      <c r="D18" s="171"/>
    </row>
    <row r="19" spans="1:4" x14ac:dyDescent="0.25">
      <c r="A19" s="171" t="s">
        <v>197</v>
      </c>
      <c r="B19" s="171" t="s">
        <v>192</v>
      </c>
      <c r="C19" s="170">
        <v>3.6320000000000001</v>
      </c>
      <c r="D19" s="170">
        <f>AVERAGE(C19,C23)</f>
        <v>3.6320000000000001</v>
      </c>
    </row>
    <row r="20" spans="1:4" x14ac:dyDescent="0.25">
      <c r="A20" s="171"/>
      <c r="B20" s="171" t="s">
        <v>193</v>
      </c>
      <c r="C20" s="170">
        <v>3.0880000000000001</v>
      </c>
      <c r="D20" s="170">
        <f>AVERAGE(C20,C24)</f>
        <v>3.2</v>
      </c>
    </row>
    <row r="21" spans="1:4" x14ac:dyDescent="0.25">
      <c r="A21" s="171"/>
      <c r="B21" s="171" t="s">
        <v>194</v>
      </c>
      <c r="C21" s="170">
        <v>2.5760000000000001</v>
      </c>
      <c r="D21" s="170">
        <f>AVERAGE(C21,C25)</f>
        <v>2.7039999999999997</v>
      </c>
    </row>
    <row r="22" spans="1:4" x14ac:dyDescent="0.25">
      <c r="A22" s="171"/>
      <c r="B22" s="171" t="s">
        <v>195</v>
      </c>
      <c r="C22" s="170">
        <v>2.4</v>
      </c>
      <c r="D22" s="170">
        <f>AVERAGE(C22,C26)</f>
        <v>2.5599999999999996</v>
      </c>
    </row>
    <row r="23" spans="1:4" x14ac:dyDescent="0.25">
      <c r="A23" s="171" t="s">
        <v>198</v>
      </c>
      <c r="B23" s="171" t="s">
        <v>192</v>
      </c>
      <c r="C23" s="170">
        <v>3.6320000000000001</v>
      </c>
      <c r="D23" s="171"/>
    </row>
    <row r="24" spans="1:4" x14ac:dyDescent="0.25">
      <c r="A24" s="171"/>
      <c r="B24" s="171" t="s">
        <v>193</v>
      </c>
      <c r="C24" s="170">
        <v>3.3119999999999998</v>
      </c>
      <c r="D24" s="171"/>
    </row>
    <row r="25" spans="1:4" x14ac:dyDescent="0.25">
      <c r="A25" s="171"/>
      <c r="B25" s="171" t="s">
        <v>194</v>
      </c>
      <c r="C25" s="170">
        <v>2.8319999999999999</v>
      </c>
      <c r="D25" s="171"/>
    </row>
    <row r="26" spans="1:4" x14ac:dyDescent="0.25">
      <c r="A26" s="171"/>
      <c r="B26" s="171" t="s">
        <v>195</v>
      </c>
      <c r="C26" s="170">
        <v>2.7199999999999998</v>
      </c>
      <c r="D26" s="171"/>
    </row>
    <row r="34" spans="1:1" x14ac:dyDescent="0.25">
      <c r="A34"/>
    </row>
  </sheetData>
  <sheetProtection sheet="1" objects="1" scenarios="1"/>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23197-34FE-43EE-9534-16DA6D138B13}">
  <sheetPr codeName="Tabelle3"/>
  <dimension ref="A1:O101"/>
  <sheetViews>
    <sheetView workbookViewId="0">
      <selection activeCell="B39" sqref="B39"/>
    </sheetView>
  </sheetViews>
  <sheetFormatPr baseColWidth="10" defaultRowHeight="15" x14ac:dyDescent="0.25"/>
  <cols>
    <col min="1" max="1" width="6.7109375" customWidth="1"/>
    <col min="2" max="2" width="50.7109375" customWidth="1"/>
    <col min="6" max="8" width="12.7109375" customWidth="1"/>
    <col min="9" max="9" width="13.7109375" customWidth="1"/>
    <col min="10" max="12" width="12.7109375" customWidth="1"/>
    <col min="14" max="14" width="15.7109375" customWidth="1"/>
  </cols>
  <sheetData>
    <row r="1" spans="1:13" ht="18.75" x14ac:dyDescent="0.3">
      <c r="B1" s="1" t="s">
        <v>0</v>
      </c>
      <c r="C1" s="1"/>
      <c r="D1" s="1"/>
    </row>
    <row r="2" spans="1:13" x14ac:dyDescent="0.25">
      <c r="B2" t="s">
        <v>142</v>
      </c>
    </row>
    <row r="3" spans="1:13" x14ac:dyDescent="0.25">
      <c r="B3" t="s">
        <v>143</v>
      </c>
    </row>
    <row r="4" spans="1:13" x14ac:dyDescent="0.25">
      <c r="E4" s="8" t="s">
        <v>84</v>
      </c>
    </row>
    <row r="5" spans="1:13" ht="30.75" x14ac:dyDescent="0.3">
      <c r="B5" s="1" t="s">
        <v>63</v>
      </c>
      <c r="E5" s="21" t="s">
        <v>20</v>
      </c>
      <c r="F5" s="58" t="s">
        <v>25</v>
      </c>
      <c r="G5" s="58" t="s">
        <v>26</v>
      </c>
      <c r="H5" s="58" t="s">
        <v>76</v>
      </c>
      <c r="I5" s="58" t="s">
        <v>77</v>
      </c>
      <c r="J5" s="58" t="s">
        <v>96</v>
      </c>
      <c r="K5" s="58" t="s">
        <v>97</v>
      </c>
      <c r="L5" s="58" t="s">
        <v>21</v>
      </c>
      <c r="M5" s="59" t="s">
        <v>22</v>
      </c>
    </row>
    <row r="6" spans="1:13" x14ac:dyDescent="0.25">
      <c r="B6" t="s">
        <v>71</v>
      </c>
      <c r="C6" t="s">
        <v>64</v>
      </c>
      <c r="D6" s="44">
        <v>25</v>
      </c>
      <c r="E6" s="23"/>
      <c r="F6" s="17"/>
      <c r="G6" s="17"/>
      <c r="H6" s="17"/>
      <c r="I6" s="17"/>
      <c r="J6" s="17"/>
      <c r="K6" s="17"/>
      <c r="L6" s="17"/>
      <c r="M6" s="25"/>
    </row>
    <row r="7" spans="1:13" x14ac:dyDescent="0.25">
      <c r="B7" t="s">
        <v>13</v>
      </c>
      <c r="E7" s="23"/>
      <c r="F7" s="17"/>
      <c r="G7" s="17"/>
      <c r="H7" s="17"/>
      <c r="I7" s="17"/>
      <c r="J7" s="17"/>
      <c r="K7" s="17"/>
      <c r="L7" s="17"/>
      <c r="M7" s="25"/>
    </row>
    <row r="8" spans="1:13" x14ac:dyDescent="0.25">
      <c r="A8">
        <v>204</v>
      </c>
      <c r="B8" t="s">
        <v>38</v>
      </c>
      <c r="C8" t="s">
        <v>12</v>
      </c>
      <c r="D8" s="44">
        <v>50</v>
      </c>
      <c r="E8" s="23"/>
      <c r="F8" s="17"/>
      <c r="G8" s="17"/>
      <c r="H8" s="17"/>
      <c r="I8" s="17"/>
      <c r="J8" s="17"/>
      <c r="K8" s="17"/>
      <c r="L8" s="17"/>
      <c r="M8" s="25"/>
    </row>
    <row r="9" spans="1:13" x14ac:dyDescent="0.25">
      <c r="A9">
        <v>206</v>
      </c>
      <c r="B9" t="s">
        <v>39</v>
      </c>
      <c r="C9" t="s">
        <v>12</v>
      </c>
      <c r="D9" s="44">
        <v>40</v>
      </c>
      <c r="E9" s="23"/>
      <c r="F9" s="17"/>
      <c r="G9" s="17"/>
      <c r="H9" s="17"/>
      <c r="I9" s="17"/>
      <c r="J9" s="17"/>
      <c r="K9" s="17"/>
      <c r="L9" s="17"/>
      <c r="M9" s="25"/>
    </row>
    <row r="10" spans="1:13" x14ac:dyDescent="0.25">
      <c r="A10">
        <v>302</v>
      </c>
      <c r="B10" t="s">
        <v>40</v>
      </c>
      <c r="C10" t="s">
        <v>12</v>
      </c>
      <c r="D10" s="44">
        <v>81.5</v>
      </c>
      <c r="E10" s="23"/>
      <c r="F10" s="17"/>
      <c r="G10" s="17"/>
      <c r="H10" s="17"/>
      <c r="I10" s="17"/>
      <c r="J10" s="17"/>
      <c r="K10" s="17"/>
      <c r="L10" s="17"/>
      <c r="M10" s="25"/>
    </row>
    <row r="11" spans="1:13" x14ac:dyDescent="0.25">
      <c r="A11">
        <v>212</v>
      </c>
      <c r="B11" t="s">
        <v>41</v>
      </c>
      <c r="C11" t="s">
        <v>12</v>
      </c>
      <c r="D11" s="44">
        <v>23</v>
      </c>
      <c r="E11" s="23"/>
      <c r="F11" s="17"/>
      <c r="G11" s="17"/>
      <c r="H11" s="17"/>
      <c r="I11" s="17"/>
      <c r="J11" s="17"/>
      <c r="K11" s="17"/>
      <c r="L11" s="17"/>
      <c r="M11" s="25"/>
    </row>
    <row r="12" spans="1:13" x14ac:dyDescent="0.25">
      <c r="B12" t="s">
        <v>14</v>
      </c>
      <c r="C12" t="s">
        <v>12</v>
      </c>
      <c r="D12" s="6">
        <f>SUM(D8:D11)</f>
        <v>194.5</v>
      </c>
      <c r="E12" s="23"/>
      <c r="F12" s="17"/>
      <c r="G12" s="17"/>
      <c r="H12" s="17"/>
      <c r="I12" s="17"/>
      <c r="J12" s="17"/>
      <c r="K12" s="17"/>
      <c r="L12" s="17"/>
      <c r="M12" s="25"/>
    </row>
    <row r="13" spans="1:13" x14ac:dyDescent="0.25">
      <c r="E13" s="23"/>
      <c r="F13" s="17"/>
      <c r="G13" s="17"/>
      <c r="H13" s="17"/>
      <c r="I13" s="17"/>
      <c r="J13" s="17"/>
      <c r="K13" s="17"/>
      <c r="L13" s="17"/>
      <c r="M13" s="25"/>
    </row>
    <row r="14" spans="1:13" x14ac:dyDescent="0.25">
      <c r="A14">
        <v>401</v>
      </c>
      <c r="B14" t="s">
        <v>68</v>
      </c>
      <c r="C14" t="s">
        <v>12</v>
      </c>
      <c r="D14" s="44">
        <v>11</v>
      </c>
      <c r="E14" s="23"/>
      <c r="F14" s="17"/>
      <c r="G14" s="17"/>
      <c r="H14" s="17"/>
      <c r="I14" s="17"/>
      <c r="J14" s="17"/>
      <c r="K14" s="17"/>
      <c r="L14" s="17"/>
      <c r="M14" s="25"/>
    </row>
    <row r="15" spans="1:13" x14ac:dyDescent="0.25">
      <c r="A15">
        <v>404</v>
      </c>
      <c r="B15" t="s">
        <v>69</v>
      </c>
      <c r="C15" t="s">
        <v>11</v>
      </c>
      <c r="D15" s="44">
        <v>5</v>
      </c>
      <c r="E15" s="23"/>
      <c r="F15" s="17"/>
      <c r="G15" s="17"/>
      <c r="H15" s="17"/>
      <c r="I15" s="17"/>
      <c r="J15" s="17"/>
      <c r="K15" s="17"/>
      <c r="L15" s="17"/>
      <c r="M15" s="25"/>
    </row>
    <row r="16" spans="1:13" x14ac:dyDescent="0.25">
      <c r="A16">
        <v>512</v>
      </c>
      <c r="B16" t="s">
        <v>70</v>
      </c>
      <c r="C16" t="s">
        <v>12</v>
      </c>
      <c r="D16" s="44">
        <f>(57+79)/2</f>
        <v>68</v>
      </c>
      <c r="E16" s="60">
        <f>D16</f>
        <v>68</v>
      </c>
      <c r="F16" s="17"/>
      <c r="G16" s="17"/>
      <c r="H16" s="17"/>
      <c r="I16" s="17"/>
      <c r="J16" s="17"/>
      <c r="K16" s="17"/>
      <c r="L16" s="17"/>
      <c r="M16" s="25"/>
    </row>
    <row r="17" spans="1:15" x14ac:dyDescent="0.25">
      <c r="E17" s="23"/>
      <c r="F17" s="17"/>
      <c r="G17" s="17"/>
      <c r="H17" s="17"/>
      <c r="I17" s="17"/>
      <c r="J17" s="17"/>
      <c r="K17" s="17"/>
      <c r="L17" s="17"/>
      <c r="M17" s="25"/>
    </row>
    <row r="18" spans="1:15" x14ac:dyDescent="0.25">
      <c r="B18" t="s">
        <v>15</v>
      </c>
      <c r="E18" s="23"/>
      <c r="F18" s="17"/>
      <c r="G18" s="17"/>
      <c r="H18" s="17"/>
      <c r="I18" s="17"/>
      <c r="J18" s="17"/>
      <c r="K18" s="17"/>
      <c r="L18" s="17"/>
      <c r="M18" s="25"/>
    </row>
    <row r="19" spans="1:15" x14ac:dyDescent="0.25">
      <c r="A19">
        <v>802</v>
      </c>
      <c r="B19" t="s">
        <v>42</v>
      </c>
      <c r="C19" t="s">
        <v>12</v>
      </c>
      <c r="D19" s="31">
        <v>44</v>
      </c>
      <c r="E19" s="23"/>
      <c r="F19" s="61">
        <f>D19</f>
        <v>44</v>
      </c>
      <c r="G19" s="61">
        <f>D19</f>
        <v>44</v>
      </c>
      <c r="H19" s="61">
        <f>D19</f>
        <v>44</v>
      </c>
      <c r="I19" s="61">
        <f>D19</f>
        <v>44</v>
      </c>
      <c r="J19" s="61">
        <f>D19</f>
        <v>44</v>
      </c>
      <c r="K19" s="61">
        <f>D19</f>
        <v>44</v>
      </c>
      <c r="L19" s="61">
        <f>D19</f>
        <v>44</v>
      </c>
      <c r="M19" s="62">
        <f>D19</f>
        <v>44</v>
      </c>
    </row>
    <row r="20" spans="1:15" x14ac:dyDescent="0.25">
      <c r="A20">
        <v>806</v>
      </c>
      <c r="B20" t="s">
        <v>43</v>
      </c>
      <c r="C20" t="s">
        <v>12</v>
      </c>
      <c r="D20" s="31">
        <v>20</v>
      </c>
      <c r="E20" s="23"/>
      <c r="F20" s="61">
        <f>D20</f>
        <v>20</v>
      </c>
      <c r="G20" s="61">
        <f>D20</f>
        <v>20</v>
      </c>
      <c r="H20" s="61">
        <f>D20</f>
        <v>20</v>
      </c>
      <c r="I20" s="61">
        <f>D20</f>
        <v>20</v>
      </c>
      <c r="J20" s="61">
        <f>D20</f>
        <v>20</v>
      </c>
      <c r="K20" s="61">
        <f>D20</f>
        <v>20</v>
      </c>
      <c r="L20" s="61">
        <f>D20</f>
        <v>20</v>
      </c>
      <c r="M20" s="62">
        <f>D20</f>
        <v>20</v>
      </c>
    </row>
    <row r="21" spans="1:15" x14ac:dyDescent="0.25">
      <c r="E21" s="23"/>
      <c r="F21" s="17"/>
      <c r="G21" s="17"/>
      <c r="H21" s="17"/>
      <c r="I21" s="17"/>
      <c r="J21" s="17"/>
      <c r="K21" s="17"/>
      <c r="L21" s="17"/>
      <c r="M21" s="25"/>
    </row>
    <row r="22" spans="1:15" x14ac:dyDescent="0.25">
      <c r="A22">
        <v>816</v>
      </c>
      <c r="B22" t="s">
        <v>72</v>
      </c>
      <c r="C22" t="s">
        <v>73</v>
      </c>
      <c r="D22" s="31">
        <f>(7.4+8.3)/2</f>
        <v>7.8500000000000005</v>
      </c>
      <c r="E22" s="23"/>
      <c r="F22" s="17"/>
      <c r="G22" s="17"/>
      <c r="H22" s="63">
        <f>D22</f>
        <v>7.8500000000000005</v>
      </c>
      <c r="I22" s="17"/>
      <c r="J22" s="17"/>
      <c r="K22" s="17"/>
      <c r="L22" s="17"/>
      <c r="M22" s="25"/>
    </row>
    <row r="23" spans="1:15" x14ac:dyDescent="0.25">
      <c r="A23">
        <v>817</v>
      </c>
      <c r="B23" t="s">
        <v>74</v>
      </c>
      <c r="C23" t="s">
        <v>73</v>
      </c>
      <c r="D23" s="31">
        <f>(7.8+9.9)/2</f>
        <v>8.85</v>
      </c>
      <c r="E23" s="23"/>
      <c r="F23" s="17"/>
      <c r="G23" s="17"/>
      <c r="H23" s="63">
        <f>D23</f>
        <v>8.85</v>
      </c>
      <c r="I23" s="17"/>
      <c r="J23" s="17"/>
      <c r="K23" s="17"/>
      <c r="L23" s="17"/>
      <c r="M23" s="25"/>
    </row>
    <row r="24" spans="1:15" x14ac:dyDescent="0.25">
      <c r="A24">
        <v>818</v>
      </c>
      <c r="B24" t="s">
        <v>75</v>
      </c>
      <c r="C24" t="s">
        <v>73</v>
      </c>
      <c r="D24" s="31">
        <f>(6.8+10)/2</f>
        <v>8.4</v>
      </c>
      <c r="E24" s="23"/>
      <c r="F24" s="17"/>
      <c r="G24" s="17"/>
      <c r="H24" s="17"/>
      <c r="I24" s="63">
        <f>D24</f>
        <v>8.4</v>
      </c>
      <c r="J24" s="17"/>
      <c r="K24" s="17"/>
      <c r="L24" s="17"/>
      <c r="M24" s="25"/>
    </row>
    <row r="25" spans="1:15" x14ac:dyDescent="0.25">
      <c r="A25">
        <v>819</v>
      </c>
      <c r="B25" t="s">
        <v>44</v>
      </c>
      <c r="C25" t="s">
        <v>73</v>
      </c>
      <c r="D25" s="31">
        <f>(8.3+9.5)/2</f>
        <v>8.9</v>
      </c>
      <c r="E25" s="23"/>
      <c r="F25" s="17"/>
      <c r="G25" s="17"/>
      <c r="H25" s="17"/>
      <c r="I25" s="63">
        <f>D25</f>
        <v>8.9</v>
      </c>
      <c r="J25" s="17"/>
      <c r="K25" s="17"/>
      <c r="L25" s="17"/>
      <c r="M25" s="25"/>
    </row>
    <row r="26" spans="1:15" x14ac:dyDescent="0.25">
      <c r="E26" s="23"/>
      <c r="F26" s="17"/>
      <c r="G26" s="17"/>
      <c r="H26" s="17"/>
      <c r="I26" s="17"/>
      <c r="J26" s="17"/>
      <c r="K26" s="17"/>
      <c r="L26" s="17"/>
      <c r="M26" s="25"/>
    </row>
    <row r="27" spans="1:15" x14ac:dyDescent="0.25">
      <c r="A27">
        <v>901</v>
      </c>
      <c r="B27" t="s">
        <v>90</v>
      </c>
      <c r="C27" t="s">
        <v>64</v>
      </c>
      <c r="D27" s="31">
        <v>86.5</v>
      </c>
      <c r="E27" s="23"/>
      <c r="F27" s="17"/>
      <c r="G27" s="17"/>
      <c r="H27" s="17"/>
      <c r="I27" s="17"/>
      <c r="J27" s="17"/>
      <c r="K27" s="17"/>
      <c r="L27" s="17"/>
      <c r="M27" s="25"/>
    </row>
    <row r="28" spans="1:15" x14ac:dyDescent="0.25">
      <c r="D28" s="11" t="s">
        <v>88</v>
      </c>
      <c r="E28" s="23"/>
      <c r="F28" s="17"/>
      <c r="G28" s="17"/>
      <c r="H28" s="17"/>
      <c r="I28" s="17"/>
      <c r="J28" s="17"/>
      <c r="K28" s="17"/>
      <c r="L28" s="17"/>
      <c r="M28" s="25"/>
      <c r="O28" s="43" t="s">
        <v>88</v>
      </c>
    </row>
    <row r="29" spans="1:15" x14ac:dyDescent="0.25">
      <c r="C29" s="11" t="s">
        <v>95</v>
      </c>
      <c r="E29" s="23"/>
      <c r="F29" s="64">
        <f>Transport!C27</f>
        <v>0</v>
      </c>
      <c r="G29" s="64">
        <f>Transport!C37</f>
        <v>0</v>
      </c>
      <c r="H29" s="64">
        <f>IF('Dateneingabe+Auswertung'!$G$45&gt;0,N35/'Dateneingabe+Auswertung'!$G$45*1000*($H$22+$H$23),N35/$C$30*1000*($H$22+$H$23))</f>
        <v>0</v>
      </c>
      <c r="I29" s="64">
        <f>IF('Dateneingabe+Auswertung'!$G$44&gt;0,N35/'Dateneingabe+Auswertung'!$G$44*1000*($I$24+$I$25),N35/$C$31*1000*($I$24+$I$25))</f>
        <v>0</v>
      </c>
      <c r="J29" s="64">
        <f>Transport!C$48+Transport!C$49</f>
        <v>0</v>
      </c>
      <c r="K29" s="64">
        <f>Transport!C$58+Transport!C$59</f>
        <v>0</v>
      </c>
      <c r="L29" s="17"/>
      <c r="M29" s="25"/>
      <c r="O29" t="s">
        <v>1</v>
      </c>
    </row>
    <row r="30" spans="1:15" x14ac:dyDescent="0.25">
      <c r="B30" s="11" t="s">
        <v>78</v>
      </c>
      <c r="C30" s="41">
        <v>500</v>
      </c>
      <c r="D30" t="s">
        <v>150</v>
      </c>
      <c r="E30" s="23"/>
      <c r="F30" s="64">
        <f>Transport!D27</f>
        <v>0</v>
      </c>
      <c r="G30" s="64">
        <f>Transport!D37</f>
        <v>0</v>
      </c>
      <c r="H30" s="64">
        <f>IF('Dateneingabe+Auswertung'!$G$45&gt;0,N36/'Dateneingabe+Auswertung'!$G$45*1000*($H$22+$H$23),N36/$C$30*1000*($H$22+$H$23))</f>
        <v>0</v>
      </c>
      <c r="I30" s="64">
        <f>IF('Dateneingabe+Auswertung'!$G$44&gt;0,N36/'Dateneingabe+Auswertung'!$G$44*1000*($I$24+$I$25),N36/$C$31*1000*($I$24+$I$25))</f>
        <v>0</v>
      </c>
      <c r="J30" s="64">
        <f>Transport!D$48+Transport!D$49</f>
        <v>0</v>
      </c>
      <c r="K30" s="64">
        <f>Transport!D$58+Transport!D$59</f>
        <v>0</v>
      </c>
      <c r="L30" s="17"/>
      <c r="M30" s="25"/>
      <c r="O30" t="s">
        <v>2</v>
      </c>
    </row>
    <row r="31" spans="1:15" x14ac:dyDescent="0.25">
      <c r="B31" s="11" t="s">
        <v>79</v>
      </c>
      <c r="C31" s="41">
        <v>750</v>
      </c>
      <c r="D31" t="s">
        <v>150</v>
      </c>
      <c r="E31" s="23"/>
      <c r="F31" s="64">
        <f>Transport!E27</f>
        <v>0</v>
      </c>
      <c r="G31" s="64">
        <f>Transport!E37</f>
        <v>0</v>
      </c>
      <c r="H31" s="64">
        <f>IF('Dateneingabe+Auswertung'!$G$45&gt;0,N37/'Dateneingabe+Auswertung'!$G$45*1000*($H$22+$H$23),N37/$C$30*1000*($H$22+$H$23))</f>
        <v>0</v>
      </c>
      <c r="I31" s="64">
        <f>IF('Dateneingabe+Auswertung'!$G$44&gt;0,N37/'Dateneingabe+Auswertung'!$G$44*1000*($I$24+$I$25),N37/$C$31*1000*($I$24+$I$25))</f>
        <v>0</v>
      </c>
      <c r="J31" s="64">
        <f>Transport!E$48+Transport!E$49</f>
        <v>0</v>
      </c>
      <c r="K31" s="64">
        <f>Transport!E$58+Transport!E$59</f>
        <v>0</v>
      </c>
      <c r="L31" s="17"/>
      <c r="M31" s="25"/>
      <c r="O31" t="s">
        <v>3</v>
      </c>
    </row>
    <row r="32" spans="1:15" x14ac:dyDescent="0.25">
      <c r="E32" s="23"/>
      <c r="F32" s="64">
        <f>Transport!F27</f>
        <v>0</v>
      </c>
      <c r="G32" s="64">
        <f>Transport!F37</f>
        <v>0</v>
      </c>
      <c r="H32" s="64">
        <f>IF('Dateneingabe+Auswertung'!$G$45&gt;0,N38/'Dateneingabe+Auswertung'!$G$45*1000*($H$22+$H$23),N38/$C$30*1000*($H$22+$H$23))</f>
        <v>0</v>
      </c>
      <c r="I32" s="64">
        <f>IF('Dateneingabe+Auswertung'!$G$44&gt;0,N38/'Dateneingabe+Auswertung'!$G$44*1000*($I$24+$I$25),N38/$C$31*1000*($I$24+$I$25))</f>
        <v>0</v>
      </c>
      <c r="J32" s="64">
        <f>Transport!F$48+Transport!F$49</f>
        <v>0</v>
      </c>
      <c r="K32" s="64">
        <f>Transport!F$58+Transport!F$59</f>
        <v>0</v>
      </c>
      <c r="L32" s="17"/>
      <c r="M32" s="25"/>
      <c r="O32" t="s">
        <v>18</v>
      </c>
    </row>
    <row r="33" spans="2:15" x14ac:dyDescent="0.25">
      <c r="E33" s="23"/>
      <c r="F33" s="64">
        <f>Transport!G27</f>
        <v>0</v>
      </c>
      <c r="G33" s="64">
        <f>Transport!G37</f>
        <v>0</v>
      </c>
      <c r="H33" s="64">
        <f>IF('Dateneingabe+Auswertung'!$G$45&gt;0,N39/'Dateneingabe+Auswertung'!$G$45*1000*($H$22+$H$23),N39/$C$30*1000*($H$22+$H$23))</f>
        <v>0</v>
      </c>
      <c r="I33" s="64">
        <f>IF('Dateneingabe+Auswertung'!$G$44&gt;0,N39/'Dateneingabe+Auswertung'!$G$44*1000*($I$24+$I$25),N39/$C$31*1000*($I$24+$I$25))</f>
        <v>0</v>
      </c>
      <c r="J33" s="64">
        <f>Transport!G$48+Transport!G$49</f>
        <v>0</v>
      </c>
      <c r="K33" s="64">
        <f>Transport!G$58+Transport!G$59</f>
        <v>0</v>
      </c>
      <c r="L33" s="17"/>
      <c r="M33" s="25"/>
      <c r="O33" t="s">
        <v>19</v>
      </c>
    </row>
    <row r="34" spans="2:15" x14ac:dyDescent="0.25">
      <c r="B34" t="s">
        <v>98</v>
      </c>
      <c r="D34" s="11" t="s">
        <v>108</v>
      </c>
      <c r="E34" s="23"/>
      <c r="F34" s="17"/>
      <c r="G34" s="17"/>
      <c r="H34" s="17"/>
      <c r="I34" s="17"/>
      <c r="J34" s="17"/>
      <c r="K34" s="17"/>
      <c r="L34" s="17"/>
      <c r="M34" s="25"/>
      <c r="N34" s="53" t="s">
        <v>106</v>
      </c>
      <c r="O34" s="43" t="s">
        <v>108</v>
      </c>
    </row>
    <row r="35" spans="2:15" x14ac:dyDescent="0.25">
      <c r="E35" s="23"/>
      <c r="F35" s="17"/>
      <c r="G35" s="17"/>
      <c r="H35" s="17"/>
      <c r="I35" s="17"/>
      <c r="J35" s="64">
        <f>N35*1000/$C$40*$C$39</f>
        <v>0</v>
      </c>
      <c r="K35" s="64">
        <f>N35*1000/$C$40*$C$39</f>
        <v>0</v>
      </c>
      <c r="L35" s="17"/>
      <c r="M35" s="25"/>
      <c r="N35" s="56">
        <f>IF(AND('Dateneingabe+Auswertung'!$K$14&gt;0,'Dateneingabe+Auswertung'!$K$15&gt;0),'Dateneingabe+Auswertung'!E$10*'Dateneingabe+Auswertung'!$K$15,'Dateneingabe+Auswertung'!E$10*'Dateneingabe+Auswertung'!$R$21)/C41</f>
        <v>0</v>
      </c>
      <c r="O35" t="s">
        <v>1</v>
      </c>
    </row>
    <row r="36" spans="2:15" x14ac:dyDescent="0.25">
      <c r="B36" s="11" t="s">
        <v>99</v>
      </c>
      <c r="C36" s="48">
        <v>65</v>
      </c>
      <c r="E36" s="23"/>
      <c r="F36" s="17"/>
      <c r="G36" s="17"/>
      <c r="H36" s="17"/>
      <c r="I36" s="17"/>
      <c r="J36" s="64">
        <f>N36*1000/$C$40*$C$39</f>
        <v>0</v>
      </c>
      <c r="K36" s="64">
        <f>N36*1000/$C$40*$C$39</f>
        <v>0</v>
      </c>
      <c r="L36" s="17"/>
      <c r="M36" s="25"/>
      <c r="N36" s="56">
        <f>IF(AND('Dateneingabe+Auswertung'!$K$14&gt;0,'Dateneingabe+Auswertung'!$K$15&gt;0),'Dateneingabe+Auswertung'!F$10*'Dateneingabe+Auswertung'!$K$15,'Dateneingabe+Auswertung'!F$10*'Dateneingabe+Auswertung'!$R$21)/C41</f>
        <v>0</v>
      </c>
      <c r="O36" t="s">
        <v>2</v>
      </c>
    </row>
    <row r="37" spans="2:15" x14ac:dyDescent="0.25">
      <c r="B37" s="11" t="s">
        <v>100</v>
      </c>
      <c r="C37" s="41">
        <v>20</v>
      </c>
      <c r="D37" t="s">
        <v>101</v>
      </c>
      <c r="E37" s="23"/>
      <c r="F37" s="17"/>
      <c r="G37" s="17"/>
      <c r="H37" s="17"/>
      <c r="I37" s="17"/>
      <c r="J37" s="64">
        <f>N37*1000/$C$40*$C$39</f>
        <v>0</v>
      </c>
      <c r="K37" s="64">
        <f>N37*1000/$C$40*$C$39</f>
        <v>0</v>
      </c>
      <c r="L37" s="17"/>
      <c r="M37" s="25"/>
      <c r="N37" s="56">
        <f>IF(AND('Dateneingabe+Auswertung'!$K$14&gt;0,'Dateneingabe+Auswertung'!$K$15&gt;0),'Dateneingabe+Auswertung'!G$10*'Dateneingabe+Auswertung'!$K$15,'Dateneingabe+Auswertung'!G$10*'Dateneingabe+Auswertung'!$R$21)/C41</f>
        <v>0</v>
      </c>
      <c r="O37" t="s">
        <v>3</v>
      </c>
    </row>
    <row r="38" spans="2:15" x14ac:dyDescent="0.25">
      <c r="B38" s="11" t="s">
        <v>102</v>
      </c>
      <c r="C38" s="49">
        <v>4.4999999999999998E-2</v>
      </c>
      <c r="E38" s="23"/>
      <c r="F38" s="17"/>
      <c r="G38" s="17"/>
      <c r="H38" s="17"/>
      <c r="I38" s="17"/>
      <c r="J38" s="64">
        <f>N38*1000/$C$40*$C$39</f>
        <v>0</v>
      </c>
      <c r="K38" s="64">
        <f>N38*1000/$C$40*$C$39</f>
        <v>0</v>
      </c>
      <c r="L38" s="17"/>
      <c r="M38" s="25"/>
      <c r="N38" s="56">
        <f>IF(AND('Dateneingabe+Auswertung'!$K$14&gt;0,'Dateneingabe+Auswertung'!$K$15&gt;0),'Dateneingabe+Auswertung'!H$10*'Dateneingabe+Auswertung'!$K$15,'Dateneingabe+Auswertung'!H$10*'Dateneingabe+Auswertung'!$R$21)/C41</f>
        <v>0</v>
      </c>
      <c r="O38" t="s">
        <v>18</v>
      </c>
    </row>
    <row r="39" spans="2:15" x14ac:dyDescent="0.25">
      <c r="B39" s="11" t="s">
        <v>103</v>
      </c>
      <c r="C39" s="50">
        <f>C36/C37+C36/2*C38</f>
        <v>4.7125000000000004</v>
      </c>
      <c r="E39" s="23"/>
      <c r="F39" s="17"/>
      <c r="G39" s="17"/>
      <c r="H39" s="17"/>
      <c r="I39" s="17"/>
      <c r="J39" s="64">
        <f>N39*1000/$C$40*$C$39</f>
        <v>0</v>
      </c>
      <c r="K39" s="64">
        <f>N39*1000/$C$40*$C$39</f>
        <v>0</v>
      </c>
      <c r="L39" s="17"/>
      <c r="M39" s="25"/>
      <c r="N39" s="56">
        <f>IF(AND('Dateneingabe+Auswertung'!$K$14&gt;0,'Dateneingabe+Auswertung'!$K$15&gt;0),'Dateneingabe+Auswertung'!I$10*'Dateneingabe+Auswertung'!$K$15,'Dateneingabe+Auswertung'!I$10*'Dateneingabe+Auswertung'!$R$21)/C41</f>
        <v>0</v>
      </c>
      <c r="O39" t="s">
        <v>19</v>
      </c>
    </row>
    <row r="40" spans="2:15" x14ac:dyDescent="0.25">
      <c r="B40" s="11" t="s">
        <v>104</v>
      </c>
      <c r="C40">
        <v>600</v>
      </c>
      <c r="D40" t="s">
        <v>105</v>
      </c>
      <c r="E40" s="23"/>
      <c r="F40" s="17"/>
      <c r="G40" s="17"/>
      <c r="H40" s="17"/>
      <c r="I40" s="17"/>
      <c r="J40" s="17"/>
      <c r="K40" s="17"/>
      <c r="L40" s="17"/>
      <c r="M40" s="25"/>
    </row>
    <row r="41" spans="2:15" x14ac:dyDescent="0.25">
      <c r="B41" s="11" t="s">
        <v>107</v>
      </c>
      <c r="C41" s="51">
        <v>0.35</v>
      </c>
      <c r="E41" s="23"/>
      <c r="F41" s="17"/>
      <c r="G41" s="17"/>
      <c r="H41" s="17"/>
      <c r="I41" s="17"/>
      <c r="J41" s="17"/>
      <c r="K41" s="17"/>
      <c r="L41" s="17"/>
      <c r="M41" s="25"/>
    </row>
    <row r="42" spans="2:15" s="42" customFormat="1" x14ac:dyDescent="0.25">
      <c r="B42" s="54"/>
      <c r="C42" s="55"/>
      <c r="D42" s="54" t="s">
        <v>130</v>
      </c>
      <c r="E42" s="65"/>
      <c r="F42" s="66"/>
      <c r="G42" s="66"/>
      <c r="H42" s="66"/>
      <c r="I42" s="66"/>
      <c r="J42" s="66"/>
      <c r="K42" s="66"/>
      <c r="L42" s="66"/>
      <c r="M42" s="67"/>
      <c r="N42" s="70" t="s">
        <v>132</v>
      </c>
      <c r="O42" s="57" t="s">
        <v>130</v>
      </c>
    </row>
    <row r="43" spans="2:15" s="42" customFormat="1" x14ac:dyDescent="0.25">
      <c r="B43" s="54"/>
      <c r="C43" s="55"/>
      <c r="D43" s="54"/>
      <c r="E43" s="65"/>
      <c r="F43" s="66"/>
      <c r="G43" s="66"/>
      <c r="H43" s="68">
        <f>N35*$N$46</f>
        <v>0</v>
      </c>
      <c r="I43" s="68">
        <f>N35*$N$46</f>
        <v>0</v>
      </c>
      <c r="J43" s="66"/>
      <c r="K43" s="66"/>
      <c r="L43" s="66"/>
      <c r="M43" s="67"/>
      <c r="N43" s="71">
        <v>6</v>
      </c>
      <c r="O43" t="s">
        <v>1</v>
      </c>
    </row>
    <row r="44" spans="2:15" s="42" customFormat="1" x14ac:dyDescent="0.25">
      <c r="B44" s="54"/>
      <c r="C44" s="55"/>
      <c r="D44" s="54"/>
      <c r="E44" s="65"/>
      <c r="F44" s="66"/>
      <c r="G44" s="66"/>
      <c r="H44" s="68">
        <f t="shared" ref="H44:H47" si="0">N36*$N$46</f>
        <v>0</v>
      </c>
      <c r="I44" s="68">
        <f t="shared" ref="I44:I47" si="1">N36*$N$46</f>
        <v>0</v>
      </c>
      <c r="J44" s="66"/>
      <c r="K44" s="66"/>
      <c r="L44" s="66"/>
      <c r="M44" s="67"/>
      <c r="N44" s="70" t="s">
        <v>133</v>
      </c>
      <c r="O44" t="s">
        <v>2</v>
      </c>
    </row>
    <row r="45" spans="2:15" s="42" customFormat="1" x14ac:dyDescent="0.25">
      <c r="B45" s="54"/>
      <c r="C45" s="55"/>
      <c r="D45" s="54"/>
      <c r="E45" s="65"/>
      <c r="F45" s="66"/>
      <c r="G45" s="66"/>
      <c r="H45" s="68">
        <f t="shared" si="0"/>
        <v>0</v>
      </c>
      <c r="I45" s="68">
        <f t="shared" si="1"/>
        <v>0</v>
      </c>
      <c r="J45" s="66"/>
      <c r="K45" s="66"/>
      <c r="L45" s="66"/>
      <c r="M45" s="67"/>
      <c r="N45" s="72">
        <v>2</v>
      </c>
      <c r="O45" t="s">
        <v>3</v>
      </c>
    </row>
    <row r="46" spans="2:15" s="42" customFormat="1" x14ac:dyDescent="0.25">
      <c r="B46" s="54"/>
      <c r="C46" s="55"/>
      <c r="D46" s="54"/>
      <c r="E46" s="65"/>
      <c r="F46" s="66"/>
      <c r="G46" s="66"/>
      <c r="H46" s="68">
        <f t="shared" si="0"/>
        <v>0</v>
      </c>
      <c r="I46" s="68">
        <f t="shared" si="1"/>
        <v>0</v>
      </c>
      <c r="J46" s="66"/>
      <c r="K46" s="66"/>
      <c r="L46" s="66"/>
      <c r="M46" s="67"/>
      <c r="N46" s="73">
        <f>N43*N45</f>
        <v>12</v>
      </c>
      <c r="O46" t="s">
        <v>18</v>
      </c>
    </row>
    <row r="47" spans="2:15" s="42" customFormat="1" x14ac:dyDescent="0.25">
      <c r="B47" s="54"/>
      <c r="C47" s="55"/>
      <c r="D47" s="54"/>
      <c r="E47" s="65"/>
      <c r="F47" s="66"/>
      <c r="G47" s="66"/>
      <c r="H47" s="68">
        <f t="shared" si="0"/>
        <v>0</v>
      </c>
      <c r="I47" s="68">
        <f t="shared" si="1"/>
        <v>0</v>
      </c>
      <c r="J47" s="66"/>
      <c r="K47" s="66"/>
      <c r="L47" s="66"/>
      <c r="M47" s="67"/>
      <c r="N47" s="70"/>
      <c r="O47" t="s">
        <v>19</v>
      </c>
    </row>
    <row r="48" spans="2:15" s="42" customFormat="1" x14ac:dyDescent="0.25">
      <c r="B48" s="54"/>
      <c r="C48" s="55"/>
      <c r="D48" s="54"/>
      <c r="E48" s="65"/>
      <c r="F48" s="66"/>
      <c r="G48" s="66"/>
      <c r="H48" s="66"/>
      <c r="I48" s="66"/>
      <c r="J48" s="66"/>
      <c r="K48" s="66"/>
      <c r="L48" s="66"/>
      <c r="M48" s="67"/>
    </row>
    <row r="49" spans="2:15" s="42" customFormat="1" x14ac:dyDescent="0.25">
      <c r="B49" s="54"/>
      <c r="C49" s="55"/>
      <c r="D49" s="11" t="s">
        <v>131</v>
      </c>
      <c r="E49" s="65"/>
      <c r="F49" s="66"/>
      <c r="G49" s="66"/>
      <c r="H49" s="66"/>
      <c r="I49" s="66"/>
      <c r="J49" s="66"/>
      <c r="K49" s="66"/>
      <c r="L49" s="66"/>
      <c r="M49" s="67"/>
      <c r="O49" s="43" t="s">
        <v>131</v>
      </c>
    </row>
    <row r="50" spans="2:15" s="42" customFormat="1" x14ac:dyDescent="0.25">
      <c r="B50" s="54"/>
      <c r="C50" s="55"/>
      <c r="D50"/>
      <c r="E50" s="65"/>
      <c r="F50" s="66"/>
      <c r="G50" s="66"/>
      <c r="H50" s="68">
        <f>(Transport!C$17+Transport!C$18)</f>
        <v>0</v>
      </c>
      <c r="I50" s="68">
        <f>(Transport!C$17+Transport!C$18)</f>
        <v>0</v>
      </c>
      <c r="J50" s="66"/>
      <c r="K50" s="66"/>
      <c r="L50" s="66"/>
      <c r="M50" s="67"/>
      <c r="O50" t="s">
        <v>1</v>
      </c>
    </row>
    <row r="51" spans="2:15" s="42" customFormat="1" x14ac:dyDescent="0.25">
      <c r="B51" s="54"/>
      <c r="C51" s="55"/>
      <c r="D51"/>
      <c r="E51" s="65"/>
      <c r="F51" s="66"/>
      <c r="G51" s="66"/>
      <c r="H51" s="68">
        <f>(Transport!D$17+Transport!D$18)</f>
        <v>0</v>
      </c>
      <c r="I51" s="68">
        <f>(Transport!D$17+Transport!D$18)</f>
        <v>0</v>
      </c>
      <c r="J51" s="66"/>
      <c r="K51" s="66"/>
      <c r="L51" s="66"/>
      <c r="M51" s="67"/>
      <c r="O51" t="s">
        <v>2</v>
      </c>
    </row>
    <row r="52" spans="2:15" s="42" customFormat="1" x14ac:dyDescent="0.25">
      <c r="B52" s="54"/>
      <c r="C52" s="55"/>
      <c r="D52"/>
      <c r="E52" s="65"/>
      <c r="F52" s="66"/>
      <c r="G52" s="66"/>
      <c r="H52" s="68">
        <f>(Transport!E$17+Transport!E$18)</f>
        <v>0</v>
      </c>
      <c r="I52" s="68">
        <f>(Transport!E$17+Transport!E$18)</f>
        <v>0</v>
      </c>
      <c r="J52" s="66"/>
      <c r="K52" s="66"/>
      <c r="L52" s="66"/>
      <c r="M52" s="67"/>
      <c r="O52" t="s">
        <v>3</v>
      </c>
    </row>
    <row r="53" spans="2:15" s="42" customFormat="1" x14ac:dyDescent="0.25">
      <c r="B53" s="54"/>
      <c r="C53" s="55"/>
      <c r="D53"/>
      <c r="E53" s="65"/>
      <c r="F53" s="66"/>
      <c r="G53" s="66"/>
      <c r="H53" s="68">
        <f>(Transport!F$17+Transport!F$18)</f>
        <v>0</v>
      </c>
      <c r="I53" s="68">
        <f>(Transport!F$17+Transport!F$18)</f>
        <v>0</v>
      </c>
      <c r="J53" s="66"/>
      <c r="K53" s="66"/>
      <c r="L53" s="66"/>
      <c r="M53" s="67"/>
      <c r="O53" t="s">
        <v>18</v>
      </c>
    </row>
    <row r="54" spans="2:15" s="42" customFormat="1" x14ac:dyDescent="0.25">
      <c r="B54" s="54"/>
      <c r="C54" s="55"/>
      <c r="D54"/>
      <c r="E54" s="65"/>
      <c r="F54" s="66"/>
      <c r="G54" s="66"/>
      <c r="H54" s="68">
        <f>(Transport!G$17+Transport!G$18)</f>
        <v>0</v>
      </c>
      <c r="I54" s="68">
        <f>(Transport!G$17+Transport!G$18)</f>
        <v>0</v>
      </c>
      <c r="J54" s="66"/>
      <c r="K54" s="66"/>
      <c r="L54" s="66"/>
      <c r="M54" s="67"/>
      <c r="O54" t="s">
        <v>19</v>
      </c>
    </row>
    <row r="55" spans="2:15" x14ac:dyDescent="0.25">
      <c r="E55" s="23"/>
      <c r="F55" s="17"/>
      <c r="G55" s="17"/>
      <c r="H55" s="64"/>
      <c r="I55" s="17"/>
      <c r="J55" s="17"/>
      <c r="K55" s="17"/>
      <c r="L55" s="17"/>
      <c r="M55" s="25"/>
    </row>
    <row r="56" spans="2:15" x14ac:dyDescent="0.25">
      <c r="D56" s="11" t="s">
        <v>111</v>
      </c>
      <c r="E56" s="23"/>
      <c r="F56" s="17"/>
      <c r="G56" s="17"/>
      <c r="H56" s="17"/>
      <c r="I56" s="17"/>
      <c r="J56" s="17"/>
      <c r="K56" s="17"/>
      <c r="L56" s="17"/>
      <c r="M56" s="25"/>
      <c r="O56" s="43" t="s">
        <v>111</v>
      </c>
    </row>
    <row r="57" spans="2:15" x14ac:dyDescent="0.25">
      <c r="E57" s="23"/>
      <c r="F57" s="17"/>
      <c r="G57" s="17"/>
      <c r="H57" s="17"/>
      <c r="I57" s="17"/>
      <c r="J57" s="17"/>
      <c r="K57" s="17"/>
      <c r="L57" s="64">
        <f>('Dateneingabe+Auswertung'!$E$10*Transport!$B$10+'Dateneingabe+Auswertung'!$E$10*'Dateneingabe+Auswertung'!$C$48*Transport!$B$14)*$D$27</f>
        <v>0</v>
      </c>
      <c r="M57" s="25"/>
      <c r="O57" t="s">
        <v>1</v>
      </c>
    </row>
    <row r="58" spans="2:15" x14ac:dyDescent="0.25">
      <c r="E58" s="23"/>
      <c r="F58" s="17"/>
      <c r="G58" s="17"/>
      <c r="H58" s="17"/>
      <c r="I58" s="17"/>
      <c r="J58" s="17"/>
      <c r="K58" s="17"/>
      <c r="L58" s="64">
        <f>('Dateneingabe+Auswertung'!F$10*Transport!$B$10+'Dateneingabe+Auswertung'!F$10*'Dateneingabe+Auswertung'!$C$48*Transport!$B$14)*$D$27</f>
        <v>0</v>
      </c>
      <c r="M58" s="25"/>
      <c r="O58" t="s">
        <v>2</v>
      </c>
    </row>
    <row r="59" spans="2:15" x14ac:dyDescent="0.25">
      <c r="E59" s="23"/>
      <c r="F59" s="17"/>
      <c r="G59" s="17"/>
      <c r="H59" s="17"/>
      <c r="I59" s="17"/>
      <c r="J59" s="17"/>
      <c r="K59" s="17"/>
      <c r="L59" s="64">
        <f>('Dateneingabe+Auswertung'!G$10*Transport!$B$10+'Dateneingabe+Auswertung'!G$10*'Dateneingabe+Auswertung'!$C$48*Transport!$B$14)*$D$27</f>
        <v>0</v>
      </c>
      <c r="M59" s="25"/>
      <c r="O59" t="s">
        <v>3</v>
      </c>
    </row>
    <row r="60" spans="2:15" x14ac:dyDescent="0.25">
      <c r="E60" s="23"/>
      <c r="F60" s="17"/>
      <c r="G60" s="17"/>
      <c r="H60" s="17"/>
      <c r="I60" s="17"/>
      <c r="J60" s="17"/>
      <c r="K60" s="17"/>
      <c r="L60" s="64">
        <f>('Dateneingabe+Auswertung'!H$10*Transport!$B$10+'Dateneingabe+Auswertung'!H$10*'Dateneingabe+Auswertung'!$C$48*Transport!$B$14)*$D$27</f>
        <v>0</v>
      </c>
      <c r="M60" s="25"/>
      <c r="O60" t="s">
        <v>18</v>
      </c>
    </row>
    <row r="61" spans="2:15" x14ac:dyDescent="0.25">
      <c r="E61" s="23"/>
      <c r="F61" s="17"/>
      <c r="G61" s="17"/>
      <c r="H61" s="17"/>
      <c r="I61" s="17"/>
      <c r="J61" s="17"/>
      <c r="K61" s="17"/>
      <c r="L61" s="64">
        <f>('Dateneingabe+Auswertung'!I$10*Transport!$B$10+'Dateneingabe+Auswertung'!I$10*'Dateneingabe+Auswertung'!$C$48*Transport!$B$14)*$D$27</f>
        <v>0</v>
      </c>
      <c r="M61" s="25"/>
      <c r="O61" t="s">
        <v>19</v>
      </c>
    </row>
    <row r="62" spans="2:15" x14ac:dyDescent="0.25">
      <c r="E62" s="23"/>
      <c r="F62" s="17"/>
      <c r="G62" s="17"/>
      <c r="H62" s="17"/>
      <c r="I62" s="17"/>
      <c r="J62" s="17"/>
      <c r="K62" s="17"/>
      <c r="L62" s="17"/>
      <c r="M62" s="25"/>
    </row>
    <row r="63" spans="2:15" x14ac:dyDescent="0.25">
      <c r="D63" s="11" t="s">
        <v>112</v>
      </c>
      <c r="E63" s="23"/>
      <c r="F63" s="17"/>
      <c r="G63" s="17"/>
      <c r="H63" s="17"/>
      <c r="I63" s="17"/>
      <c r="J63" s="17"/>
      <c r="K63" s="17"/>
      <c r="L63" s="17"/>
      <c r="M63" s="25"/>
      <c r="O63" s="43" t="s">
        <v>112</v>
      </c>
    </row>
    <row r="64" spans="2:15" x14ac:dyDescent="0.25">
      <c r="E64" s="23"/>
      <c r="F64" s="17"/>
      <c r="G64" s="17"/>
      <c r="H64" s="17"/>
      <c r="I64" s="17"/>
      <c r="J64" s="17"/>
      <c r="K64" s="17"/>
      <c r="L64" s="17"/>
      <c r="M64" s="69">
        <f>('Dateneingabe+Auswertung'!E$10*Transport!$B$10+'Dateneingabe+Auswertung'!E$10*'Dateneingabe+Auswertung'!$C$49*Transport!$B$14)*$D$27</f>
        <v>0</v>
      </c>
      <c r="O64" t="s">
        <v>1</v>
      </c>
    </row>
    <row r="65" spans="4:15" x14ac:dyDescent="0.25">
      <c r="E65" s="23"/>
      <c r="F65" s="17"/>
      <c r="G65" s="17"/>
      <c r="H65" s="17"/>
      <c r="I65" s="17"/>
      <c r="J65" s="17"/>
      <c r="K65" s="17"/>
      <c r="L65" s="17"/>
      <c r="M65" s="69">
        <f>('Dateneingabe+Auswertung'!F$10*Transport!$B$10+'Dateneingabe+Auswertung'!F$10*'Dateneingabe+Auswertung'!$C$49*Transport!$B$14)*$D$27</f>
        <v>0</v>
      </c>
      <c r="O65" t="s">
        <v>2</v>
      </c>
    </row>
    <row r="66" spans="4:15" x14ac:dyDescent="0.25">
      <c r="E66" s="23"/>
      <c r="F66" s="17"/>
      <c r="G66" s="17"/>
      <c r="H66" s="17"/>
      <c r="I66" s="17"/>
      <c r="J66" s="17"/>
      <c r="K66" s="17"/>
      <c r="L66" s="17"/>
      <c r="M66" s="69">
        <f>('Dateneingabe+Auswertung'!G$10*Transport!$B$10+'Dateneingabe+Auswertung'!G$10*'Dateneingabe+Auswertung'!$C$49*Transport!$B$14)*$D$27</f>
        <v>0</v>
      </c>
      <c r="O66" t="s">
        <v>3</v>
      </c>
    </row>
    <row r="67" spans="4:15" x14ac:dyDescent="0.25">
      <c r="E67" s="23"/>
      <c r="F67" s="17"/>
      <c r="G67" s="17"/>
      <c r="H67" s="17"/>
      <c r="I67" s="17"/>
      <c r="J67" s="17"/>
      <c r="K67" s="17"/>
      <c r="L67" s="17"/>
      <c r="M67" s="69">
        <f>('Dateneingabe+Auswertung'!H$10*Transport!$B$10+'Dateneingabe+Auswertung'!H$10*'Dateneingabe+Auswertung'!$C$49*Transport!$B$14)*$D$27</f>
        <v>0</v>
      </c>
      <c r="O67" t="s">
        <v>18</v>
      </c>
    </row>
    <row r="68" spans="4:15" x14ac:dyDescent="0.25">
      <c r="E68" s="23"/>
      <c r="F68" s="17"/>
      <c r="G68" s="17"/>
      <c r="H68" s="17"/>
      <c r="I68" s="17"/>
      <c r="J68" s="17"/>
      <c r="K68" s="17"/>
      <c r="L68" s="17"/>
      <c r="M68" s="69">
        <f>('Dateneingabe+Auswertung'!I$10*Transport!$B$10+'Dateneingabe+Auswertung'!I$10*'Dateneingabe+Auswertung'!$C$49*Transport!$B$14)*$D$27</f>
        <v>0</v>
      </c>
      <c r="O68" t="s">
        <v>19</v>
      </c>
    </row>
    <row r="69" spans="4:15" x14ac:dyDescent="0.25">
      <c r="E69" s="23"/>
      <c r="F69" s="17"/>
      <c r="G69" s="17"/>
      <c r="H69" s="17"/>
      <c r="I69" s="17"/>
      <c r="J69" s="17"/>
      <c r="K69" s="17"/>
      <c r="L69" s="17"/>
      <c r="M69" s="25"/>
    </row>
    <row r="70" spans="4:15" x14ac:dyDescent="0.25">
      <c r="D70" s="11" t="s">
        <v>115</v>
      </c>
      <c r="E70" s="23"/>
      <c r="F70" s="17"/>
      <c r="G70" s="17"/>
      <c r="H70" s="17"/>
      <c r="I70" s="17"/>
      <c r="J70" s="17"/>
      <c r="K70" s="17"/>
      <c r="L70" s="17"/>
      <c r="M70" s="25"/>
      <c r="O70" s="43" t="s">
        <v>115</v>
      </c>
    </row>
    <row r="71" spans="4:15" x14ac:dyDescent="0.25">
      <c r="E71" s="23"/>
      <c r="F71" s="17"/>
      <c r="G71" s="17"/>
      <c r="H71" s="17"/>
      <c r="I71" s="17"/>
      <c r="J71" s="17"/>
      <c r="K71" s="17"/>
      <c r="L71" s="64" t="e">
        <f>'Dateneingabe+Auswertung'!$E$48*Optionen!$D$15*('Dateneingabe+Auswertung'!E$17/SUMIF('Dateneingabe+Auswertung'!$E$8:$I$8,Optionen!$L$5,'Dateneingabe+Auswertung'!$E$17:$I$17))</f>
        <v>#DIV/0!</v>
      </c>
      <c r="M71" s="25"/>
      <c r="O71" t="s">
        <v>1</v>
      </c>
    </row>
    <row r="72" spans="4:15" x14ac:dyDescent="0.25">
      <c r="E72" s="23"/>
      <c r="F72" s="17"/>
      <c r="G72" s="17"/>
      <c r="H72" s="17"/>
      <c r="I72" s="17"/>
      <c r="J72" s="17"/>
      <c r="K72" s="17"/>
      <c r="L72" s="64" t="e">
        <f>'Dateneingabe+Auswertung'!$E$48*Optionen!$D$15*('Dateneingabe+Auswertung'!F$17/SUMIF('Dateneingabe+Auswertung'!$E$8:$I$8,Optionen!$L$5,'Dateneingabe+Auswertung'!$E$17:$I$17))</f>
        <v>#DIV/0!</v>
      </c>
      <c r="M72" s="25"/>
      <c r="O72" t="s">
        <v>2</v>
      </c>
    </row>
    <row r="73" spans="4:15" x14ac:dyDescent="0.25">
      <c r="E73" s="23"/>
      <c r="F73" s="17"/>
      <c r="G73" s="17"/>
      <c r="H73" s="17"/>
      <c r="I73" s="17"/>
      <c r="J73" s="17"/>
      <c r="K73" s="17"/>
      <c r="L73" s="64" t="e">
        <f>'Dateneingabe+Auswertung'!$E$48*Optionen!$D$15*('Dateneingabe+Auswertung'!G$17/SUMIF('Dateneingabe+Auswertung'!$E$8:$I$8,Optionen!$L$5,'Dateneingabe+Auswertung'!$E$17:$I$17))</f>
        <v>#DIV/0!</v>
      </c>
      <c r="M73" s="25"/>
      <c r="O73" t="s">
        <v>3</v>
      </c>
    </row>
    <row r="74" spans="4:15" x14ac:dyDescent="0.25">
      <c r="E74" s="23"/>
      <c r="F74" s="17"/>
      <c r="G74" s="17"/>
      <c r="H74" s="17"/>
      <c r="I74" s="17"/>
      <c r="J74" s="17"/>
      <c r="K74" s="17"/>
      <c r="L74" s="69" t="e">
        <f>'Dateneingabe+Auswertung'!$E$48*Optionen!$D$15*('Dateneingabe+Auswertung'!H$17/SUMIF('Dateneingabe+Auswertung'!$E$8:$I$8,Optionen!$L$5,'Dateneingabe+Auswertung'!$E$17:$I$17))</f>
        <v>#DIV/0!</v>
      </c>
      <c r="M74" s="25"/>
      <c r="O74" t="s">
        <v>18</v>
      </c>
    </row>
    <row r="75" spans="4:15" x14ac:dyDescent="0.25">
      <c r="E75" s="23"/>
      <c r="F75" s="17"/>
      <c r="G75" s="17"/>
      <c r="H75" s="17"/>
      <c r="I75" s="17"/>
      <c r="J75" s="17"/>
      <c r="K75" s="17"/>
      <c r="L75" s="64" t="e">
        <f>'Dateneingabe+Auswertung'!E$48*Optionen!$D$15*('Dateneingabe+Auswertung'!I$17/SUMIF('Dateneingabe+Auswertung'!$E$8:$I$8,Optionen!$L$5,'Dateneingabe+Auswertung'!$E$17:$I$17))</f>
        <v>#DIV/0!</v>
      </c>
      <c r="M75" s="25"/>
      <c r="O75" t="s">
        <v>19</v>
      </c>
    </row>
    <row r="76" spans="4:15" x14ac:dyDescent="0.25">
      <c r="E76" s="23"/>
      <c r="F76" s="17"/>
      <c r="G76" s="17"/>
      <c r="H76" s="17"/>
      <c r="I76" s="17"/>
      <c r="J76" s="17"/>
      <c r="K76" s="17"/>
      <c r="L76" s="17"/>
      <c r="M76" s="25"/>
    </row>
    <row r="77" spans="4:15" x14ac:dyDescent="0.25">
      <c r="D77" s="11" t="s">
        <v>119</v>
      </c>
      <c r="E77" s="23"/>
      <c r="F77" s="17"/>
      <c r="G77" s="17"/>
      <c r="H77" s="17"/>
      <c r="I77" s="17"/>
      <c r="J77" s="17"/>
      <c r="K77" s="17"/>
      <c r="L77" s="17"/>
      <c r="M77" s="25"/>
      <c r="O77" s="43" t="s">
        <v>119</v>
      </c>
    </row>
    <row r="78" spans="4:15" x14ac:dyDescent="0.25">
      <c r="E78" s="23"/>
      <c r="F78" s="17"/>
      <c r="G78" s="17"/>
      <c r="H78" s="17"/>
      <c r="I78" s="17"/>
      <c r="J78" s="17"/>
      <c r="K78" s="17"/>
      <c r="L78" s="17"/>
      <c r="M78" s="69" t="e">
        <f>'Dateneingabe+Auswertung'!$E$49*Optionen!$D$15*('Dateneingabe+Auswertung'!E$17/SUMIF('Dateneingabe+Auswertung'!$E$8:$I$8,Optionen!$M$5,'Dateneingabe+Auswertung'!$E$17:$I$17))</f>
        <v>#DIV/0!</v>
      </c>
      <c r="O78" t="s">
        <v>1</v>
      </c>
    </row>
    <row r="79" spans="4:15" x14ac:dyDescent="0.25">
      <c r="E79" s="23"/>
      <c r="F79" s="17"/>
      <c r="G79" s="17"/>
      <c r="H79" s="17"/>
      <c r="I79" s="17"/>
      <c r="J79" s="17"/>
      <c r="K79" s="17"/>
      <c r="L79" s="17"/>
      <c r="M79" s="69" t="e">
        <f>'Dateneingabe+Auswertung'!$E$49*Optionen!$D$15*('Dateneingabe+Auswertung'!F$17/SUMIF('Dateneingabe+Auswertung'!$E$8:$I$8,Optionen!$M$5,'Dateneingabe+Auswertung'!$E$17:$I$17))</f>
        <v>#DIV/0!</v>
      </c>
      <c r="O79" t="s">
        <v>2</v>
      </c>
    </row>
    <row r="80" spans="4:15" x14ac:dyDescent="0.25">
      <c r="E80" s="23"/>
      <c r="F80" s="17"/>
      <c r="G80" s="17"/>
      <c r="H80" s="17"/>
      <c r="I80" s="17"/>
      <c r="J80" s="17"/>
      <c r="K80" s="17"/>
      <c r="L80" s="17"/>
      <c r="M80" s="69" t="e">
        <f>'Dateneingabe+Auswertung'!$E$49*Optionen!$D$15*('Dateneingabe+Auswertung'!G$17/SUMIF('Dateneingabe+Auswertung'!$E$8:$I$8,Optionen!$M$5,'Dateneingabe+Auswertung'!$E$17:$I$17))</f>
        <v>#DIV/0!</v>
      </c>
      <c r="O80" t="s">
        <v>3</v>
      </c>
    </row>
    <row r="81" spans="4:15" x14ac:dyDescent="0.25">
      <c r="E81" s="23"/>
      <c r="F81" s="17"/>
      <c r="G81" s="17"/>
      <c r="H81" s="17"/>
      <c r="I81" s="17"/>
      <c r="J81" s="17"/>
      <c r="K81" s="17"/>
      <c r="L81" s="17"/>
      <c r="M81" s="69" t="e">
        <f>'Dateneingabe+Auswertung'!$E$49*Optionen!$D$15*('Dateneingabe+Auswertung'!H$17/SUMIF('Dateneingabe+Auswertung'!$E$8:$I$8,Optionen!$M$5,'Dateneingabe+Auswertung'!$E$17:$I$17))</f>
        <v>#DIV/0!</v>
      </c>
      <c r="O81" t="s">
        <v>18</v>
      </c>
    </row>
    <row r="82" spans="4:15" x14ac:dyDescent="0.25">
      <c r="E82" s="23"/>
      <c r="F82" s="17"/>
      <c r="G82" s="17"/>
      <c r="H82" s="17"/>
      <c r="I82" s="17"/>
      <c r="J82" s="17"/>
      <c r="K82" s="17"/>
      <c r="L82" s="17"/>
      <c r="M82" s="69" t="e">
        <f>'Dateneingabe+Auswertung'!$E$49*Optionen!$D$15*('Dateneingabe+Auswertung'!I$17/SUMIF('Dateneingabe+Auswertung'!$E$8:$I$8,Optionen!$M$5,'Dateneingabe+Auswertung'!$E$17:$I$17))</f>
        <v>#DIV/0!</v>
      </c>
      <c r="O82" t="s">
        <v>19</v>
      </c>
    </row>
    <row r="83" spans="4:15" x14ac:dyDescent="0.25">
      <c r="E83" s="23"/>
      <c r="F83" s="17"/>
      <c r="G83" s="17"/>
      <c r="H83" s="17"/>
      <c r="I83" s="17"/>
      <c r="J83" s="17"/>
      <c r="K83" s="17"/>
      <c r="L83" s="17"/>
      <c r="M83" s="25"/>
    </row>
    <row r="84" spans="4:15" x14ac:dyDescent="0.25">
      <c r="D84" s="11" t="s">
        <v>134</v>
      </c>
      <c r="E84" s="23"/>
      <c r="F84" s="17"/>
      <c r="G84" s="17"/>
      <c r="H84" s="17"/>
      <c r="I84" s="17"/>
      <c r="J84" s="17"/>
      <c r="K84" s="17"/>
      <c r="L84" s="17"/>
      <c r="M84" s="25"/>
      <c r="O84" t="s">
        <v>134</v>
      </c>
    </row>
    <row r="85" spans="4:15" x14ac:dyDescent="0.25">
      <c r="E85" s="23"/>
      <c r="F85" s="17"/>
      <c r="G85" s="17"/>
      <c r="H85" s="64">
        <f>$N$35*$D$15</f>
        <v>0</v>
      </c>
      <c r="I85" s="64">
        <f t="shared" ref="I85:K85" si="2">$N$35*$D$15</f>
        <v>0</v>
      </c>
      <c r="J85" s="64">
        <f t="shared" si="2"/>
        <v>0</v>
      </c>
      <c r="K85" s="64">
        <f t="shared" si="2"/>
        <v>0</v>
      </c>
      <c r="L85" s="17"/>
      <c r="M85" s="25"/>
      <c r="O85" t="s">
        <v>1</v>
      </c>
    </row>
    <row r="86" spans="4:15" x14ac:dyDescent="0.25">
      <c r="E86" s="23"/>
      <c r="F86" s="17"/>
      <c r="G86" s="17"/>
      <c r="H86" s="64">
        <f>$N$36*$D$15</f>
        <v>0</v>
      </c>
      <c r="I86" s="64">
        <f t="shared" ref="I86:K86" si="3">$N$36*$D$15</f>
        <v>0</v>
      </c>
      <c r="J86" s="64">
        <f t="shared" si="3"/>
        <v>0</v>
      </c>
      <c r="K86" s="64">
        <f t="shared" si="3"/>
        <v>0</v>
      </c>
      <c r="L86" s="17"/>
      <c r="M86" s="25"/>
      <c r="O86" t="s">
        <v>2</v>
      </c>
    </row>
    <row r="87" spans="4:15" x14ac:dyDescent="0.25">
      <c r="E87" s="23"/>
      <c r="F87" s="17"/>
      <c r="G87" s="17"/>
      <c r="H87" s="64">
        <f>$N$37*$D$15</f>
        <v>0</v>
      </c>
      <c r="I87" s="64">
        <f t="shared" ref="I87:K87" si="4">$N$37*$D$15</f>
        <v>0</v>
      </c>
      <c r="J87" s="64">
        <f t="shared" si="4"/>
        <v>0</v>
      </c>
      <c r="K87" s="64">
        <f t="shared" si="4"/>
        <v>0</v>
      </c>
      <c r="L87" s="17"/>
      <c r="M87" s="25"/>
      <c r="O87" t="s">
        <v>3</v>
      </c>
    </row>
    <row r="88" spans="4:15" x14ac:dyDescent="0.25">
      <c r="E88" s="23"/>
      <c r="F88" s="17"/>
      <c r="G88" s="17"/>
      <c r="H88" s="64">
        <f>$N$38*$D$15</f>
        <v>0</v>
      </c>
      <c r="I88" s="64">
        <f t="shared" ref="I88:K88" si="5">$N$38*$D$15</f>
        <v>0</v>
      </c>
      <c r="J88" s="64">
        <f t="shared" si="5"/>
        <v>0</v>
      </c>
      <c r="K88" s="64">
        <f t="shared" si="5"/>
        <v>0</v>
      </c>
      <c r="L88" s="17"/>
      <c r="M88" s="25"/>
      <c r="O88" t="s">
        <v>18</v>
      </c>
    </row>
    <row r="89" spans="4:15" x14ac:dyDescent="0.25">
      <c r="E89" s="16"/>
      <c r="F89" s="26"/>
      <c r="G89" s="26"/>
      <c r="H89" s="74">
        <f>$N$39*$D$15</f>
        <v>0</v>
      </c>
      <c r="I89" s="74">
        <f t="shared" ref="I89:K89" si="6">$N$39*$D$15</f>
        <v>0</v>
      </c>
      <c r="J89" s="74">
        <f t="shared" si="6"/>
        <v>0</v>
      </c>
      <c r="K89" s="74">
        <f t="shared" si="6"/>
        <v>0</v>
      </c>
      <c r="L89" s="26"/>
      <c r="M89" s="27"/>
      <c r="O89" t="s">
        <v>19</v>
      </c>
    </row>
    <row r="100" spans="2:3" x14ac:dyDescent="0.25">
      <c r="B100" t="s">
        <v>16</v>
      </c>
    </row>
    <row r="101" spans="2:3" x14ac:dyDescent="0.25">
      <c r="B101" t="s">
        <v>17</v>
      </c>
      <c r="C101" t="s">
        <v>12</v>
      </c>
    </row>
  </sheetData>
  <sheetProtection sheet="1" objects="1" scenarios="1"/>
  <dataValidations disablePrompts="1" count="1">
    <dataValidation type="list" showInputMessage="1" showErrorMessage="1" sqref="P5" xr:uid="{579A24C5-CA92-4270-823A-C26F964CC366}">
      <formula1>$E$5:$M$5</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D6D9B-35D2-433B-975E-1F11BA338753}">
  <sheetPr codeName="Tabelle5"/>
  <dimension ref="A1:G59"/>
  <sheetViews>
    <sheetView workbookViewId="0">
      <selection activeCell="F22" sqref="F22"/>
    </sheetView>
  </sheetViews>
  <sheetFormatPr baseColWidth="10" defaultRowHeight="15" x14ac:dyDescent="0.25"/>
  <cols>
    <col min="1" max="1" width="22.7109375" customWidth="1"/>
    <col min="2" max="2" width="18.7109375" customWidth="1"/>
    <col min="3" max="4" width="11.42578125" customWidth="1"/>
  </cols>
  <sheetData>
    <row r="1" spans="1:7" ht="15.75" x14ac:dyDescent="0.25">
      <c r="A1" s="32" t="s">
        <v>46</v>
      </c>
    </row>
    <row r="2" spans="1:7" x14ac:dyDescent="0.25">
      <c r="A2" t="s">
        <v>50</v>
      </c>
    </row>
    <row r="3" spans="1:7" x14ac:dyDescent="0.25">
      <c r="A3" t="s">
        <v>52</v>
      </c>
    </row>
    <row r="4" spans="1:7" x14ac:dyDescent="0.25">
      <c r="A4" t="s">
        <v>47</v>
      </c>
    </row>
    <row r="5" spans="1:7" x14ac:dyDescent="0.25">
      <c r="A5" s="11" t="s">
        <v>48</v>
      </c>
      <c r="B5" s="33">
        <v>1.4</v>
      </c>
    </row>
    <row r="6" spans="1:7" x14ac:dyDescent="0.25">
      <c r="A6" s="11" t="s">
        <v>82</v>
      </c>
      <c r="B6" s="110">
        <f>Optionen!D6</f>
        <v>25</v>
      </c>
    </row>
    <row r="7" spans="1:7" x14ac:dyDescent="0.25">
      <c r="C7" s="43" t="s">
        <v>65</v>
      </c>
    </row>
    <row r="8" spans="1:7" x14ac:dyDescent="0.25">
      <c r="A8" s="36" t="s">
        <v>23</v>
      </c>
      <c r="C8" t="s">
        <v>1</v>
      </c>
      <c r="D8" t="s">
        <v>2</v>
      </c>
      <c r="E8" t="s">
        <v>3</v>
      </c>
      <c r="F8" t="s">
        <v>18</v>
      </c>
      <c r="G8" t="s">
        <v>19</v>
      </c>
    </row>
    <row r="9" spans="1:7" x14ac:dyDescent="0.25">
      <c r="B9" t="s">
        <v>67</v>
      </c>
      <c r="D9" s="11"/>
    </row>
    <row r="10" spans="1:7" x14ac:dyDescent="0.25">
      <c r="A10" s="11" t="s">
        <v>54</v>
      </c>
      <c r="B10" s="31">
        <v>6.6194968553459105E-2</v>
      </c>
      <c r="C10" s="6">
        <f>'Dateneingabe+Auswertung'!E$10*Transport!$B$10</f>
        <v>0</v>
      </c>
      <c r="D10" s="6">
        <f>'Dateneingabe+Auswertung'!F$10*Transport!$B$10</f>
        <v>0</v>
      </c>
      <c r="E10" s="6">
        <f>'Dateneingabe+Auswertung'!G$10*Transport!$B$10</f>
        <v>0</v>
      </c>
      <c r="F10" s="6">
        <f>'Dateneingabe+Auswertung'!H$10*Transport!$B$10</f>
        <v>0</v>
      </c>
      <c r="G10" s="6">
        <f>'Dateneingabe+Auswertung'!I$10*Transport!$B$10</f>
        <v>0</v>
      </c>
    </row>
    <row r="11" spans="1:7" x14ac:dyDescent="0.25">
      <c r="A11" t="s">
        <v>55</v>
      </c>
      <c r="B11" s="31">
        <v>0.20283018867924524</v>
      </c>
      <c r="C11" s="6">
        <f>'Dateneingabe+Auswertung'!E$10*Transport!$B$11</f>
        <v>0</v>
      </c>
      <c r="D11" s="6">
        <f>'Dateneingabe+Auswertung'!F$10*Transport!$B$11</f>
        <v>0</v>
      </c>
      <c r="E11" s="6">
        <f>'Dateneingabe+Auswertung'!G$10*Transport!$B$11</f>
        <v>0</v>
      </c>
      <c r="F11" s="6">
        <f>'Dateneingabe+Auswertung'!H$10*Transport!$B$11</f>
        <v>0</v>
      </c>
      <c r="G11" s="6">
        <f>'Dateneingabe+Auswertung'!I$10*Transport!$B$11</f>
        <v>0</v>
      </c>
    </row>
    <row r="12" spans="1:7" x14ac:dyDescent="0.25">
      <c r="A12" t="s">
        <v>66</v>
      </c>
      <c r="B12" s="6"/>
      <c r="C12" s="7">
        <f>C11*$B$5</f>
        <v>0</v>
      </c>
      <c r="D12" s="7">
        <f t="shared" ref="D12:G12" si="0">D11*$B$5</f>
        <v>0</v>
      </c>
      <c r="E12" s="7">
        <f t="shared" si="0"/>
        <v>0</v>
      </c>
      <c r="F12" s="7">
        <f t="shared" si="0"/>
        <v>0</v>
      </c>
      <c r="G12" s="7">
        <f t="shared" si="0"/>
        <v>0</v>
      </c>
    </row>
    <row r="13" spans="1:7" x14ac:dyDescent="0.25">
      <c r="A13" s="34" t="s">
        <v>53</v>
      </c>
      <c r="B13" s="35"/>
    </row>
    <row r="14" spans="1:7" x14ac:dyDescent="0.25">
      <c r="A14" s="11" t="s">
        <v>54</v>
      </c>
      <c r="B14" s="46">
        <v>1.9077568134171908E-3</v>
      </c>
      <c r="C14" s="6">
        <f>'Dateneingabe+Auswertung'!E$10*Transport!$B$14*'Dateneingabe+Auswertung'!$C$45</f>
        <v>0</v>
      </c>
      <c r="D14" s="6">
        <f>'Dateneingabe+Auswertung'!F$10*Transport!$B$14*'Dateneingabe+Auswertung'!$C$45</f>
        <v>0</v>
      </c>
      <c r="E14" s="6">
        <f>'Dateneingabe+Auswertung'!G$10*Transport!$B$14*'Dateneingabe+Auswertung'!$C$45</f>
        <v>0</v>
      </c>
      <c r="F14" s="6">
        <f>'Dateneingabe+Auswertung'!H$10*Transport!$B$14*'Dateneingabe+Auswertung'!$C$45</f>
        <v>0</v>
      </c>
      <c r="G14" s="6">
        <f>'Dateneingabe+Auswertung'!I$10*Transport!$B$14*'Dateneingabe+Auswertung'!$C$45</f>
        <v>0</v>
      </c>
    </row>
    <row r="15" spans="1:7" x14ac:dyDescent="0.25">
      <c r="A15" t="s">
        <v>55</v>
      </c>
      <c r="B15" s="31">
        <v>1.6310272536687629E-2</v>
      </c>
      <c r="C15" s="6">
        <f>'Dateneingabe+Auswertung'!E$10*Transport!$B$15*'Dateneingabe+Auswertung'!$C$45</f>
        <v>0</v>
      </c>
      <c r="D15" s="6">
        <f>'Dateneingabe+Auswertung'!F$10*Transport!$B$15*'Dateneingabe+Auswertung'!$C$45</f>
        <v>0</v>
      </c>
      <c r="E15" s="6">
        <f>'Dateneingabe+Auswertung'!G$10*Transport!$B$15*'Dateneingabe+Auswertung'!$C$45</f>
        <v>0</v>
      </c>
      <c r="F15" s="6">
        <f>'Dateneingabe+Auswertung'!H$10*Transport!$B$15*'Dateneingabe+Auswertung'!$C$45</f>
        <v>0</v>
      </c>
      <c r="G15" s="6">
        <f>'Dateneingabe+Auswertung'!I$10*Transport!$B$15*'Dateneingabe+Auswertung'!$C$45</f>
        <v>0</v>
      </c>
    </row>
    <row r="16" spans="1:7" x14ac:dyDescent="0.25">
      <c r="A16" t="s">
        <v>66</v>
      </c>
      <c r="B16" s="6"/>
      <c r="C16" s="7">
        <f>C15*$B$5</f>
        <v>0</v>
      </c>
      <c r="D16" s="7">
        <f t="shared" ref="D16:G16" si="1">D15*$B$5</f>
        <v>0</v>
      </c>
      <c r="E16" s="7">
        <f t="shared" si="1"/>
        <v>0</v>
      </c>
      <c r="F16" s="7">
        <f t="shared" si="1"/>
        <v>0</v>
      </c>
      <c r="G16" s="7">
        <f t="shared" si="1"/>
        <v>0</v>
      </c>
    </row>
    <row r="17" spans="1:7" x14ac:dyDescent="0.25">
      <c r="B17" s="45" t="s">
        <v>80</v>
      </c>
      <c r="C17" s="7">
        <f>C12+C16</f>
        <v>0</v>
      </c>
      <c r="D17" s="7">
        <f t="shared" ref="D17:G17" si="2">D12+D16</f>
        <v>0</v>
      </c>
      <c r="E17" s="7">
        <f t="shared" si="2"/>
        <v>0</v>
      </c>
      <c r="F17" s="7">
        <f t="shared" si="2"/>
        <v>0</v>
      </c>
      <c r="G17" s="7">
        <f t="shared" si="2"/>
        <v>0</v>
      </c>
    </row>
    <row r="18" spans="1:7" x14ac:dyDescent="0.25">
      <c r="B18" s="45" t="s">
        <v>81</v>
      </c>
      <c r="C18" s="7">
        <f>$B$6*(C10+C14)</f>
        <v>0</v>
      </c>
      <c r="D18" s="7">
        <f t="shared" ref="D18:G18" si="3">$B$6*(D10+D14)</f>
        <v>0</v>
      </c>
      <c r="E18" s="7">
        <f t="shared" si="3"/>
        <v>0</v>
      </c>
      <c r="F18" s="7">
        <f t="shared" si="3"/>
        <v>0</v>
      </c>
      <c r="G18" s="7">
        <f t="shared" si="3"/>
        <v>0</v>
      </c>
    </row>
    <row r="19" spans="1:7" x14ac:dyDescent="0.25">
      <c r="A19" s="8" t="s">
        <v>113</v>
      </c>
      <c r="B19" s="45"/>
      <c r="C19" s="7"/>
      <c r="D19" s="7"/>
      <c r="E19" s="7"/>
      <c r="F19" s="7"/>
      <c r="G19" s="7"/>
    </row>
    <row r="20" spans="1:7" x14ac:dyDescent="0.25">
      <c r="A20" s="36" t="s">
        <v>49</v>
      </c>
    </row>
    <row r="21" spans="1:7" x14ac:dyDescent="0.25">
      <c r="B21" t="s">
        <v>51</v>
      </c>
    </row>
    <row r="22" spans="1:7" x14ac:dyDescent="0.25">
      <c r="A22" t="s">
        <v>56</v>
      </c>
      <c r="B22" s="31">
        <v>4.0007861635220117</v>
      </c>
      <c r="C22" s="7">
        <f>'Dateneingabe+Auswertung'!E$10*Transport!$B$22</f>
        <v>0</v>
      </c>
      <c r="D22" s="7">
        <f>'Dateneingabe+Auswertung'!F$10*Transport!$B$22</f>
        <v>0</v>
      </c>
      <c r="E22" s="7">
        <f>'Dateneingabe+Auswertung'!G$10*Transport!$B$22</f>
        <v>0</v>
      </c>
      <c r="F22" s="7">
        <f>'Dateneingabe+Auswertung'!H$10*Transport!$B$22</f>
        <v>0</v>
      </c>
      <c r="G22" s="7">
        <f>'Dateneingabe+Auswertung'!I$10*Transport!$B$22</f>
        <v>0</v>
      </c>
    </row>
    <row r="23" spans="1:7" x14ac:dyDescent="0.25">
      <c r="A23" t="s">
        <v>57</v>
      </c>
      <c r="B23" s="31">
        <v>1.8732704402515721</v>
      </c>
      <c r="C23" s="7">
        <f>'Dateneingabe+Auswertung'!E$10*Transport!$B$23</f>
        <v>0</v>
      </c>
      <c r="D23" s="7">
        <f>'Dateneingabe+Auswertung'!F$10*Transport!$B$23</f>
        <v>0</v>
      </c>
      <c r="E23" s="7">
        <f>'Dateneingabe+Auswertung'!G$10*Transport!$B$23</f>
        <v>0</v>
      </c>
      <c r="F23" s="7">
        <f>'Dateneingabe+Auswertung'!H$10*Transport!$B$23</f>
        <v>0</v>
      </c>
      <c r="G23" s="7">
        <f>'Dateneingabe+Auswertung'!I$10*Transport!$B$23</f>
        <v>0</v>
      </c>
    </row>
    <row r="24" spans="1:7" x14ac:dyDescent="0.25">
      <c r="A24" s="34" t="s">
        <v>53</v>
      </c>
      <c r="B24" s="35"/>
      <c r="C24" s="42"/>
    </row>
    <row r="25" spans="1:7" x14ac:dyDescent="0.25">
      <c r="A25" t="s">
        <v>56</v>
      </c>
      <c r="B25" s="31">
        <v>1.1472746331236919E-2</v>
      </c>
      <c r="C25" s="7">
        <f>'Dateneingabe+Auswertung'!E$10*Transport!$B$25*'Dateneingabe+Auswertung'!$C$44</f>
        <v>0</v>
      </c>
      <c r="D25" s="7">
        <f>'Dateneingabe+Auswertung'!F$10*Transport!$B$25*'Dateneingabe+Auswertung'!$C$44</f>
        <v>0</v>
      </c>
      <c r="E25" s="7">
        <f>'Dateneingabe+Auswertung'!G$10*Transport!$B$25*'Dateneingabe+Auswertung'!$C$44</f>
        <v>0</v>
      </c>
      <c r="F25" s="7">
        <f>'Dateneingabe+Auswertung'!H$10*Transport!$B$25*'Dateneingabe+Auswertung'!$C$44</f>
        <v>0</v>
      </c>
      <c r="G25" s="7">
        <f>'Dateneingabe+Auswertung'!I$10*Transport!$B$25*'Dateneingabe+Auswertung'!$C$44</f>
        <v>0</v>
      </c>
    </row>
    <row r="26" spans="1:7" x14ac:dyDescent="0.25">
      <c r="A26" t="s">
        <v>57</v>
      </c>
      <c r="B26" s="31">
        <v>0.21357442348008385</v>
      </c>
      <c r="C26" s="7">
        <f>'Dateneingabe+Auswertung'!E$10*Transport!$B$26*'Dateneingabe+Auswertung'!$C$44</f>
        <v>0</v>
      </c>
      <c r="D26" s="7">
        <f>'Dateneingabe+Auswertung'!F$10*Transport!$B$26*'Dateneingabe+Auswertung'!$C$44</f>
        <v>0</v>
      </c>
      <c r="E26" s="7">
        <f>'Dateneingabe+Auswertung'!G$10*Transport!$B$26*'Dateneingabe+Auswertung'!$C$44</f>
        <v>0</v>
      </c>
      <c r="F26" s="7">
        <f>'Dateneingabe+Auswertung'!H$10*Transport!$B$26*'Dateneingabe+Auswertung'!$C$44</f>
        <v>0</v>
      </c>
      <c r="G26" s="7">
        <f>'Dateneingabe+Auswertung'!I$10*Transport!$B$26*'Dateneingabe+Auswertung'!$C$44</f>
        <v>0</v>
      </c>
    </row>
    <row r="27" spans="1:7" x14ac:dyDescent="0.25">
      <c r="B27" s="11" t="s">
        <v>32</v>
      </c>
      <c r="C27" s="7">
        <f>C22+C23+C25+C26</f>
        <v>0</v>
      </c>
      <c r="D27" s="7">
        <f t="shared" ref="D27:G27" si="4">D22+D23+D25+D26</f>
        <v>0</v>
      </c>
      <c r="E27" s="7">
        <f t="shared" si="4"/>
        <v>0</v>
      </c>
      <c r="F27" s="7">
        <f t="shared" si="4"/>
        <v>0</v>
      </c>
      <c r="G27" s="7">
        <f t="shared" si="4"/>
        <v>0</v>
      </c>
    </row>
    <row r="28" spans="1:7" x14ac:dyDescent="0.25">
      <c r="A28" t="s">
        <v>58</v>
      </c>
      <c r="B28" s="31">
        <v>0.37711141060197662</v>
      </c>
      <c r="C28" s="7">
        <f>'Dateneingabe+Auswertung'!E$10*Transport!$B$28</f>
        <v>0</v>
      </c>
      <c r="D28" s="7">
        <f>'Dateneingabe+Auswertung'!F$10*Transport!$B$28</f>
        <v>0</v>
      </c>
      <c r="E28" s="7">
        <f>'Dateneingabe+Auswertung'!G$10*Transport!$B$28</f>
        <v>0</v>
      </c>
      <c r="F28" s="7">
        <f>'Dateneingabe+Auswertung'!H$10*Transport!$B$28</f>
        <v>0</v>
      </c>
      <c r="G28" s="7">
        <f>'Dateneingabe+Auswertung'!I$10*Transport!$B$28</f>
        <v>0</v>
      </c>
    </row>
    <row r="29" spans="1:7" x14ac:dyDescent="0.25">
      <c r="C29" s="7"/>
      <c r="D29" s="7"/>
      <c r="E29" s="7"/>
      <c r="F29" s="7"/>
      <c r="G29" s="7"/>
    </row>
    <row r="30" spans="1:7" x14ac:dyDescent="0.25">
      <c r="B30" s="6"/>
    </row>
    <row r="31" spans="1:7" x14ac:dyDescent="0.25">
      <c r="A31" s="36" t="s">
        <v>24</v>
      </c>
      <c r="B31" s="6"/>
    </row>
    <row r="32" spans="1:7" x14ac:dyDescent="0.25">
      <c r="B32" t="s">
        <v>51</v>
      </c>
      <c r="C32" s="6"/>
    </row>
    <row r="33" spans="1:7" x14ac:dyDescent="0.25">
      <c r="A33" t="s">
        <v>59</v>
      </c>
      <c r="B33" s="31">
        <v>2.4635220125786161</v>
      </c>
      <c r="C33" s="7">
        <f>'Dateneingabe+Auswertung'!E$10*Transport!$B$33</f>
        <v>0</v>
      </c>
      <c r="D33" s="7">
        <f>'Dateneingabe+Auswertung'!F$10*Transport!$B$33</f>
        <v>0</v>
      </c>
      <c r="E33" s="7">
        <f>'Dateneingabe+Auswertung'!G$10*Transport!$B$33</f>
        <v>0</v>
      </c>
      <c r="F33" s="7">
        <f>'Dateneingabe+Auswertung'!H$10*Transport!$B$33</f>
        <v>0</v>
      </c>
      <c r="G33" s="7">
        <f>'Dateneingabe+Auswertung'!I$10*Transport!$B$33</f>
        <v>0</v>
      </c>
    </row>
    <row r="34" spans="1:7" x14ac:dyDescent="0.25">
      <c r="A34" t="s">
        <v>58</v>
      </c>
      <c r="B34" s="31">
        <v>1.4753144654088051</v>
      </c>
      <c r="C34" s="7">
        <f>'Dateneingabe+Auswertung'!E$10*Transport!$B$34</f>
        <v>0</v>
      </c>
      <c r="D34" s="7">
        <f>'Dateneingabe+Auswertung'!F$10*Transport!$B$34</f>
        <v>0</v>
      </c>
      <c r="E34" s="7">
        <f>'Dateneingabe+Auswertung'!G$10*Transport!$B$34</f>
        <v>0</v>
      </c>
      <c r="F34" s="7">
        <f>'Dateneingabe+Auswertung'!H$10*Transport!$B$34</f>
        <v>0</v>
      </c>
      <c r="G34" s="7">
        <f>'Dateneingabe+Auswertung'!I$10*Transport!$B$34</f>
        <v>0</v>
      </c>
    </row>
    <row r="35" spans="1:7" x14ac:dyDescent="0.25">
      <c r="A35" s="34" t="s">
        <v>53</v>
      </c>
      <c r="B35" s="35"/>
      <c r="C35" s="42"/>
      <c r="D35" s="42"/>
    </row>
    <row r="36" spans="1:7" x14ac:dyDescent="0.25">
      <c r="A36" t="s">
        <v>59</v>
      </c>
      <c r="B36" s="31">
        <v>0.2211215932914046</v>
      </c>
      <c r="C36" s="7">
        <f>'Dateneingabe+Auswertung'!E$10*Transport!$B$36*'Dateneingabe+Auswertung'!$C$44</f>
        <v>0</v>
      </c>
      <c r="D36" s="7">
        <f>'Dateneingabe+Auswertung'!F$10*Transport!$B$36*'Dateneingabe+Auswertung'!$C$44</f>
        <v>0</v>
      </c>
      <c r="E36" s="7">
        <f>'Dateneingabe+Auswertung'!G$10*Transport!$B$36*'Dateneingabe+Auswertung'!$C$44</f>
        <v>0</v>
      </c>
      <c r="F36" s="7">
        <f>'Dateneingabe+Auswertung'!H$10*Transport!$B$36*'Dateneingabe+Auswertung'!$C$44</f>
        <v>0</v>
      </c>
      <c r="G36" s="7">
        <f>'Dateneingabe+Auswertung'!I$10*Transport!$B$36*'Dateneingabe+Auswertung'!$C$44</f>
        <v>0</v>
      </c>
    </row>
    <row r="37" spans="1:7" x14ac:dyDescent="0.25">
      <c r="B37" s="11" t="s">
        <v>32</v>
      </c>
      <c r="C37" s="7">
        <f>C33+C34+C36</f>
        <v>0</v>
      </c>
      <c r="D37" s="7">
        <f t="shared" ref="D37:G37" si="5">D33+D34+D36</f>
        <v>0</v>
      </c>
      <c r="E37" s="7">
        <f t="shared" si="5"/>
        <v>0</v>
      </c>
      <c r="F37" s="7">
        <f t="shared" si="5"/>
        <v>0</v>
      </c>
      <c r="G37" s="7">
        <f t="shared" si="5"/>
        <v>0</v>
      </c>
    </row>
    <row r="38" spans="1:7" x14ac:dyDescent="0.25">
      <c r="A38" t="s">
        <v>58</v>
      </c>
      <c r="B38" s="31">
        <v>0.13549790356394129</v>
      </c>
      <c r="C38" s="7">
        <f>'Dateneingabe+Auswertung'!E$10*Transport!$B$38*'Dateneingabe+Auswertung'!$C$45</f>
        <v>0</v>
      </c>
      <c r="D38" s="7">
        <f>'Dateneingabe+Auswertung'!F$10*Transport!$B$38*'Dateneingabe+Auswertung'!$C$45</f>
        <v>0</v>
      </c>
      <c r="E38" s="7">
        <f>'Dateneingabe+Auswertung'!G$10*Transport!$B$38*'Dateneingabe+Auswertung'!$C$45</f>
        <v>0</v>
      </c>
      <c r="F38" s="7">
        <f>'Dateneingabe+Auswertung'!H$10*Transport!$B$38*'Dateneingabe+Auswertung'!$C$45</f>
        <v>0</v>
      </c>
      <c r="G38" s="7">
        <f>'Dateneingabe+Auswertung'!I$10*Transport!$B$38*'Dateneingabe+Auswertung'!$C$45</f>
        <v>0</v>
      </c>
    </row>
    <row r="39" spans="1:7" x14ac:dyDescent="0.25">
      <c r="B39" s="52"/>
      <c r="C39" s="7"/>
      <c r="D39" s="7"/>
      <c r="E39" s="7"/>
      <c r="F39" s="7"/>
      <c r="G39" s="7"/>
    </row>
    <row r="40" spans="1:7" x14ac:dyDescent="0.25">
      <c r="A40" s="8" t="s">
        <v>114</v>
      </c>
      <c r="C40" s="7"/>
      <c r="D40" s="7"/>
      <c r="E40" s="7"/>
      <c r="F40" s="7"/>
      <c r="G40" s="7"/>
    </row>
    <row r="41" spans="1:7" x14ac:dyDescent="0.25">
      <c r="A41" s="36" t="s">
        <v>49</v>
      </c>
    </row>
    <row r="42" spans="1:7" x14ac:dyDescent="0.25">
      <c r="B42" t="s">
        <v>51</v>
      </c>
    </row>
    <row r="43" spans="1:7" x14ac:dyDescent="0.25">
      <c r="A43" t="s">
        <v>56</v>
      </c>
      <c r="B43" s="31">
        <v>4.0007861635220117</v>
      </c>
      <c r="C43" s="7">
        <f>'Dateneingabe+Auswertung'!E$10*Transport!$B$22</f>
        <v>0</v>
      </c>
      <c r="D43" s="7">
        <f>'Dateneingabe+Auswertung'!F$10*Transport!$B$22</f>
        <v>0</v>
      </c>
      <c r="E43" s="7">
        <f>'Dateneingabe+Auswertung'!G$10*Transport!$B$22</f>
        <v>0</v>
      </c>
      <c r="F43" s="7">
        <f>'Dateneingabe+Auswertung'!H$10*Transport!$B$22</f>
        <v>0</v>
      </c>
      <c r="G43" s="7">
        <f>'Dateneingabe+Auswertung'!I$10*Transport!$B$22</f>
        <v>0</v>
      </c>
    </row>
    <row r="44" spans="1:7" x14ac:dyDescent="0.25">
      <c r="A44" t="s">
        <v>57</v>
      </c>
      <c r="B44" s="31">
        <v>1.8732704402515721</v>
      </c>
      <c r="C44" s="7">
        <f>'Dateneingabe+Auswertung'!E$10*Transport!$B$23</f>
        <v>0</v>
      </c>
      <c r="D44" s="7">
        <f>'Dateneingabe+Auswertung'!F$10*Transport!$B$23</f>
        <v>0</v>
      </c>
      <c r="E44" s="7">
        <f>'Dateneingabe+Auswertung'!G$10*Transport!$B$23</f>
        <v>0</v>
      </c>
      <c r="F44" s="7">
        <f>'Dateneingabe+Auswertung'!H$10*Transport!$B$23</f>
        <v>0</v>
      </c>
      <c r="G44" s="7">
        <f>'Dateneingabe+Auswertung'!I$10*Transport!$B$23</f>
        <v>0</v>
      </c>
    </row>
    <row r="45" spans="1:7" x14ac:dyDescent="0.25">
      <c r="A45" s="34" t="s">
        <v>53</v>
      </c>
      <c r="B45" s="35"/>
      <c r="C45" s="42"/>
    </row>
    <row r="46" spans="1:7" x14ac:dyDescent="0.25">
      <c r="A46" t="s">
        <v>56</v>
      </c>
      <c r="B46" s="31">
        <v>1.1472746331236919E-2</v>
      </c>
      <c r="C46" s="7">
        <f>'Dateneingabe+Auswertung'!E$10*Transport!$B$25*'Dateneingabe+Auswertung'!$C$45</f>
        <v>0</v>
      </c>
      <c r="D46" s="7">
        <f>'Dateneingabe+Auswertung'!F$10*Transport!$B$25*'Dateneingabe+Auswertung'!$C$45</f>
        <v>0</v>
      </c>
      <c r="E46" s="7">
        <f>'Dateneingabe+Auswertung'!G$10*Transport!$B$25*'Dateneingabe+Auswertung'!$C$45</f>
        <v>0</v>
      </c>
      <c r="F46" s="7">
        <f>'Dateneingabe+Auswertung'!H$10*Transport!$B$25*'Dateneingabe+Auswertung'!$C$45</f>
        <v>0</v>
      </c>
      <c r="G46" s="7">
        <f>'Dateneingabe+Auswertung'!I$10*Transport!$B$25*'Dateneingabe+Auswertung'!$C$45</f>
        <v>0</v>
      </c>
    </row>
    <row r="47" spans="1:7" x14ac:dyDescent="0.25">
      <c r="A47" t="s">
        <v>57</v>
      </c>
      <c r="B47" s="31">
        <v>0.21357442348008385</v>
      </c>
      <c r="C47" s="7">
        <f>'Dateneingabe+Auswertung'!E$10*Transport!$B$26*'Dateneingabe+Auswertung'!$C$45</f>
        <v>0</v>
      </c>
      <c r="D47" s="7">
        <f>'Dateneingabe+Auswertung'!F$10*Transport!$B$26*'Dateneingabe+Auswertung'!$C$45</f>
        <v>0</v>
      </c>
      <c r="E47" s="7">
        <f>'Dateneingabe+Auswertung'!G$10*Transport!$B$26*'Dateneingabe+Auswertung'!$C$45</f>
        <v>0</v>
      </c>
      <c r="F47" s="7">
        <f>'Dateneingabe+Auswertung'!H$10*Transport!$B$26*'Dateneingabe+Auswertung'!$C$45</f>
        <v>0</v>
      </c>
      <c r="G47" s="7">
        <f>'Dateneingabe+Auswertung'!I$10*Transport!$B$26*'Dateneingabe+Auswertung'!$C$45</f>
        <v>0</v>
      </c>
    </row>
    <row r="48" spans="1:7" x14ac:dyDescent="0.25">
      <c r="B48" s="11" t="s">
        <v>32</v>
      </c>
      <c r="C48" s="7">
        <f>C43+C44+C46+C47</f>
        <v>0</v>
      </c>
      <c r="D48" s="7">
        <f t="shared" ref="D48" si="6">D43+D44+D46+D47</f>
        <v>0</v>
      </c>
      <c r="E48" s="7">
        <f t="shared" ref="E48" si="7">E43+E44+E46+E47</f>
        <v>0</v>
      </c>
      <c r="F48" s="7">
        <f t="shared" ref="F48" si="8">F43+F44+F46+F47</f>
        <v>0</v>
      </c>
      <c r="G48" s="7">
        <f t="shared" ref="G48" si="9">G43+G44+G46+G47</f>
        <v>0</v>
      </c>
    </row>
    <row r="49" spans="1:7" x14ac:dyDescent="0.25">
      <c r="A49" t="s">
        <v>58</v>
      </c>
      <c r="B49" s="31">
        <v>0.37711141060197662</v>
      </c>
      <c r="C49" s="7">
        <f>'Dateneingabe+Auswertung'!E$10*Transport!$B$28</f>
        <v>0</v>
      </c>
      <c r="D49" s="7">
        <f>'Dateneingabe+Auswertung'!F$10*Transport!$B$28</f>
        <v>0</v>
      </c>
      <c r="E49" s="7">
        <f>'Dateneingabe+Auswertung'!G$10*Transport!$B$28</f>
        <v>0</v>
      </c>
      <c r="F49" s="7">
        <f>'Dateneingabe+Auswertung'!H$10*Transport!$B$28</f>
        <v>0</v>
      </c>
      <c r="G49" s="7">
        <f>'Dateneingabe+Auswertung'!I$10*Transport!$B$28</f>
        <v>0</v>
      </c>
    </row>
    <row r="50" spans="1:7" x14ac:dyDescent="0.25">
      <c r="C50" s="7"/>
      <c r="D50" s="7"/>
      <c r="E50" s="7"/>
      <c r="F50" s="7"/>
      <c r="G50" s="7"/>
    </row>
    <row r="51" spans="1:7" x14ac:dyDescent="0.25">
      <c r="B51" s="6"/>
    </row>
    <row r="52" spans="1:7" x14ac:dyDescent="0.25">
      <c r="A52" s="36" t="s">
        <v>24</v>
      </c>
      <c r="B52" s="6"/>
    </row>
    <row r="53" spans="1:7" x14ac:dyDescent="0.25">
      <c r="B53" t="s">
        <v>51</v>
      </c>
      <c r="C53" s="6"/>
    </row>
    <row r="54" spans="1:7" x14ac:dyDescent="0.25">
      <c r="A54" t="s">
        <v>59</v>
      </c>
      <c r="B54" s="31">
        <v>2.4635220125786161</v>
      </c>
      <c r="C54" s="7">
        <f>'Dateneingabe+Auswertung'!E$10*Transport!$B$33</f>
        <v>0</v>
      </c>
      <c r="D54" s="7">
        <f>'Dateneingabe+Auswertung'!F$10*Transport!$B$33</f>
        <v>0</v>
      </c>
      <c r="E54" s="7">
        <f>'Dateneingabe+Auswertung'!G$10*Transport!$B$33</f>
        <v>0</v>
      </c>
      <c r="F54" s="7">
        <f>'Dateneingabe+Auswertung'!H$10*Transport!$B$33</f>
        <v>0</v>
      </c>
      <c r="G54" s="7">
        <f>'Dateneingabe+Auswertung'!I$10*Transport!$B$33</f>
        <v>0</v>
      </c>
    </row>
    <row r="55" spans="1:7" x14ac:dyDescent="0.25">
      <c r="A55" t="s">
        <v>58</v>
      </c>
      <c r="B55" s="31">
        <v>1.4753144654088051</v>
      </c>
      <c r="C55" s="7">
        <f>'Dateneingabe+Auswertung'!E$10*Transport!$B$34</f>
        <v>0</v>
      </c>
      <c r="D55" s="7">
        <f>'Dateneingabe+Auswertung'!F$10*Transport!$B$34</f>
        <v>0</v>
      </c>
      <c r="E55" s="7">
        <f>'Dateneingabe+Auswertung'!G$10*Transport!$B$34</f>
        <v>0</v>
      </c>
      <c r="F55" s="7">
        <f>'Dateneingabe+Auswertung'!H$10*Transport!$B$34</f>
        <v>0</v>
      </c>
      <c r="G55" s="7">
        <f>'Dateneingabe+Auswertung'!I$10*Transport!$B$34</f>
        <v>0</v>
      </c>
    </row>
    <row r="56" spans="1:7" x14ac:dyDescent="0.25">
      <c r="A56" s="34" t="s">
        <v>53</v>
      </c>
      <c r="B56" s="35"/>
      <c r="C56" s="42"/>
      <c r="D56" s="42"/>
    </row>
    <row r="57" spans="1:7" x14ac:dyDescent="0.25">
      <c r="A57" t="s">
        <v>59</v>
      </c>
      <c r="B57" s="31">
        <v>0.2211215932914046</v>
      </c>
      <c r="C57" s="7">
        <f>'Dateneingabe+Auswertung'!E$10*Transport!$B$36*'Dateneingabe+Auswertung'!$C$45</f>
        <v>0</v>
      </c>
      <c r="D57" s="7">
        <f>'Dateneingabe+Auswertung'!F$10*Transport!$B$36*'Dateneingabe+Auswertung'!$C$45</f>
        <v>0</v>
      </c>
      <c r="E57" s="7">
        <f>'Dateneingabe+Auswertung'!G$10*Transport!$B$36*'Dateneingabe+Auswertung'!$C$45</f>
        <v>0</v>
      </c>
      <c r="F57" s="7">
        <f>'Dateneingabe+Auswertung'!H$10*Transport!$B$36*'Dateneingabe+Auswertung'!$C$45</f>
        <v>0</v>
      </c>
      <c r="G57" s="7">
        <f>'Dateneingabe+Auswertung'!I$10*Transport!$B$36*'Dateneingabe+Auswertung'!$C$45</f>
        <v>0</v>
      </c>
    </row>
    <row r="58" spans="1:7" x14ac:dyDescent="0.25">
      <c r="B58" s="11" t="s">
        <v>32</v>
      </c>
      <c r="C58" s="7">
        <f>C54+C55+C57</f>
        <v>0</v>
      </c>
      <c r="D58" s="7">
        <f t="shared" ref="D58" si="10">D54+D55+D57</f>
        <v>0</v>
      </c>
      <c r="E58" s="7">
        <f t="shared" ref="E58" si="11">E54+E55+E57</f>
        <v>0</v>
      </c>
      <c r="F58" s="7">
        <f t="shared" ref="F58" si="12">F54+F55+F57</f>
        <v>0</v>
      </c>
      <c r="G58" s="7">
        <f t="shared" ref="G58" si="13">G54+G55+G57</f>
        <v>0</v>
      </c>
    </row>
    <row r="59" spans="1:7" x14ac:dyDescent="0.25">
      <c r="A59" t="s">
        <v>58</v>
      </c>
      <c r="B59" s="31">
        <v>0.13549790356394129</v>
      </c>
      <c r="C59" s="7">
        <f>'Dateneingabe+Auswertung'!E$10*Transport!$B$38*'Dateneingabe+Auswertung'!$C$45</f>
        <v>0</v>
      </c>
      <c r="D59" s="7">
        <f>'Dateneingabe+Auswertung'!F$10*Transport!$B$38*'Dateneingabe+Auswertung'!$C$45</f>
        <v>0</v>
      </c>
      <c r="E59" s="7">
        <f>'Dateneingabe+Auswertung'!G$10*Transport!$B$38*'Dateneingabe+Auswertung'!$C$45</f>
        <v>0</v>
      </c>
      <c r="F59" s="7">
        <f>'Dateneingabe+Auswertung'!H$10*Transport!$B$38*'Dateneingabe+Auswertung'!$C$45</f>
        <v>0</v>
      </c>
      <c r="G59" s="7">
        <f>'Dateneingabe+Auswertung'!I$10*Transport!$B$38*'Dateneingabe+Auswertung'!$C$45</f>
        <v>0</v>
      </c>
    </row>
  </sheetData>
  <sheetProtection sheet="1" objects="1" scenarios="1"/>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4B1DA-76F4-43D4-9CED-6F7228E1BB80}">
  <dimension ref="A1:C301"/>
  <sheetViews>
    <sheetView showGridLines="0" workbookViewId="0">
      <selection activeCell="C10" sqref="C10"/>
    </sheetView>
  </sheetViews>
  <sheetFormatPr baseColWidth="10" defaultRowHeight="15" x14ac:dyDescent="0.25"/>
  <cols>
    <col min="1" max="1" width="11.42578125" style="205"/>
    <col min="2" max="2" width="15.5703125" style="205" customWidth="1"/>
    <col min="3" max="3" width="68.85546875" style="205" customWidth="1"/>
  </cols>
  <sheetData>
    <row r="1" spans="1:3" s="5" customFormat="1" x14ac:dyDescent="0.25">
      <c r="A1" s="203" t="s">
        <v>211</v>
      </c>
      <c r="B1" s="203" t="s">
        <v>212</v>
      </c>
      <c r="C1" s="203" t="s">
        <v>213</v>
      </c>
    </row>
    <row r="2" spans="1:3" x14ac:dyDescent="0.25">
      <c r="A2" s="204" t="s">
        <v>214</v>
      </c>
      <c r="B2" s="204" t="s">
        <v>215</v>
      </c>
      <c r="C2" s="204"/>
    </row>
    <row r="3" spans="1:3" x14ac:dyDescent="0.25">
      <c r="A3" s="204"/>
      <c r="B3" s="204"/>
      <c r="C3" s="204"/>
    </row>
    <row r="4" spans="1:3" x14ac:dyDescent="0.25">
      <c r="A4" s="204"/>
      <c r="B4" s="204"/>
      <c r="C4" s="204"/>
    </row>
    <row r="5" spans="1:3" x14ac:dyDescent="0.25">
      <c r="A5" s="204"/>
      <c r="B5" s="204"/>
      <c r="C5" s="204"/>
    </row>
    <row r="6" spans="1:3" x14ac:dyDescent="0.25">
      <c r="A6" s="204"/>
      <c r="B6" s="204"/>
      <c r="C6" s="204"/>
    </row>
    <row r="7" spans="1:3" x14ac:dyDescent="0.25">
      <c r="A7" s="204"/>
      <c r="B7" s="204"/>
      <c r="C7" s="204"/>
    </row>
    <row r="8" spans="1:3" x14ac:dyDescent="0.25">
      <c r="A8" s="204"/>
      <c r="B8" s="204"/>
      <c r="C8" s="204"/>
    </row>
    <row r="9" spans="1:3" x14ac:dyDescent="0.25">
      <c r="A9" s="204"/>
      <c r="B9" s="204"/>
      <c r="C9" s="204"/>
    </row>
    <row r="10" spans="1:3" x14ac:dyDescent="0.25">
      <c r="A10" s="204"/>
      <c r="B10" s="204"/>
      <c r="C10" s="204"/>
    </row>
    <row r="11" spans="1:3" x14ac:dyDescent="0.25">
      <c r="A11" s="204"/>
      <c r="B11" s="204"/>
      <c r="C11" s="204"/>
    </row>
    <row r="12" spans="1:3" x14ac:dyDescent="0.25">
      <c r="A12" s="204"/>
      <c r="B12" s="204"/>
      <c r="C12" s="204"/>
    </row>
    <row r="13" spans="1:3" x14ac:dyDescent="0.25">
      <c r="A13" s="204"/>
      <c r="B13" s="204"/>
      <c r="C13" s="204"/>
    </row>
    <row r="14" spans="1:3" x14ac:dyDescent="0.25">
      <c r="A14" s="204"/>
      <c r="B14" s="204"/>
      <c r="C14" s="204"/>
    </row>
    <row r="15" spans="1:3" x14ac:dyDescent="0.25">
      <c r="A15" s="204"/>
      <c r="B15" s="204"/>
      <c r="C15" s="204"/>
    </row>
    <row r="16" spans="1:3" x14ac:dyDescent="0.25">
      <c r="A16" s="204"/>
      <c r="B16" s="204"/>
      <c r="C16" s="204"/>
    </row>
    <row r="17" spans="1:3" x14ac:dyDescent="0.25">
      <c r="A17" s="204"/>
      <c r="B17" s="204"/>
      <c r="C17" s="204"/>
    </row>
    <row r="18" spans="1:3" x14ac:dyDescent="0.25">
      <c r="A18" s="204"/>
      <c r="B18" s="204"/>
      <c r="C18" s="204"/>
    </row>
    <row r="19" spans="1:3" x14ac:dyDescent="0.25">
      <c r="A19" s="204"/>
      <c r="B19" s="204"/>
      <c r="C19" s="204"/>
    </row>
    <row r="20" spans="1:3" x14ac:dyDescent="0.25">
      <c r="A20" s="204"/>
      <c r="B20" s="204"/>
      <c r="C20" s="204"/>
    </row>
    <row r="21" spans="1:3" x14ac:dyDescent="0.25">
      <c r="A21" s="204"/>
      <c r="B21" s="204"/>
      <c r="C21" s="204"/>
    </row>
    <row r="22" spans="1:3" x14ac:dyDescent="0.25">
      <c r="A22" s="204"/>
      <c r="B22" s="204"/>
      <c r="C22" s="204"/>
    </row>
    <row r="23" spans="1:3" x14ac:dyDescent="0.25">
      <c r="A23" s="204"/>
      <c r="B23" s="204"/>
      <c r="C23" s="204"/>
    </row>
    <row r="24" spans="1:3" x14ac:dyDescent="0.25">
      <c r="A24" s="204"/>
      <c r="B24" s="204"/>
      <c r="C24" s="204"/>
    </row>
    <row r="25" spans="1:3" x14ac:dyDescent="0.25">
      <c r="A25" s="204"/>
      <c r="B25" s="204"/>
      <c r="C25" s="204"/>
    </row>
    <row r="26" spans="1:3" x14ac:dyDescent="0.25">
      <c r="A26" s="204"/>
      <c r="B26" s="204"/>
      <c r="C26" s="204"/>
    </row>
    <row r="27" spans="1:3" x14ac:dyDescent="0.25">
      <c r="A27" s="204"/>
      <c r="B27" s="204"/>
      <c r="C27" s="204"/>
    </row>
    <row r="28" spans="1:3" x14ac:dyDescent="0.25">
      <c r="A28" s="204"/>
      <c r="B28" s="204"/>
      <c r="C28" s="204"/>
    </row>
    <row r="29" spans="1:3" x14ac:dyDescent="0.25">
      <c r="A29" s="204"/>
      <c r="B29" s="204"/>
      <c r="C29" s="204"/>
    </row>
    <row r="30" spans="1:3" x14ac:dyDescent="0.25">
      <c r="A30" s="204"/>
      <c r="B30" s="204"/>
      <c r="C30" s="204"/>
    </row>
    <row r="31" spans="1:3" x14ac:dyDescent="0.25">
      <c r="A31" s="204"/>
      <c r="B31" s="204"/>
      <c r="C31" s="204"/>
    </row>
    <row r="32" spans="1:3" x14ac:dyDescent="0.25">
      <c r="A32" s="204"/>
      <c r="B32" s="204"/>
      <c r="C32" s="204"/>
    </row>
    <row r="33" spans="1:3" x14ac:dyDescent="0.25">
      <c r="A33" s="204"/>
      <c r="B33" s="204"/>
      <c r="C33" s="204"/>
    </row>
    <row r="34" spans="1:3" x14ac:dyDescent="0.25">
      <c r="A34" s="204"/>
      <c r="B34" s="204"/>
      <c r="C34" s="204"/>
    </row>
    <row r="35" spans="1:3" x14ac:dyDescent="0.25">
      <c r="A35" s="204"/>
      <c r="B35" s="204"/>
      <c r="C35" s="204"/>
    </row>
    <row r="36" spans="1:3" x14ac:dyDescent="0.25">
      <c r="A36" s="204"/>
      <c r="B36" s="204"/>
      <c r="C36" s="204"/>
    </row>
    <row r="37" spans="1:3" x14ac:dyDescent="0.25">
      <c r="A37" s="204"/>
      <c r="B37" s="204"/>
      <c r="C37" s="204"/>
    </row>
    <row r="38" spans="1:3" x14ac:dyDescent="0.25">
      <c r="A38" s="204"/>
      <c r="B38" s="204"/>
      <c r="C38" s="204"/>
    </row>
    <row r="39" spans="1:3" x14ac:dyDescent="0.25">
      <c r="A39" s="204"/>
      <c r="B39" s="204"/>
      <c r="C39" s="204"/>
    </row>
    <row r="40" spans="1:3" x14ac:dyDescent="0.25">
      <c r="A40" s="204"/>
      <c r="B40" s="204"/>
      <c r="C40" s="204"/>
    </row>
    <row r="41" spans="1:3" x14ac:dyDescent="0.25">
      <c r="A41" s="204"/>
      <c r="B41" s="204"/>
      <c r="C41" s="204"/>
    </row>
    <row r="42" spans="1:3" x14ac:dyDescent="0.25">
      <c r="A42" s="204"/>
      <c r="B42" s="204"/>
      <c r="C42" s="204"/>
    </row>
    <row r="43" spans="1:3" x14ac:dyDescent="0.25">
      <c r="A43" s="204"/>
      <c r="B43" s="204"/>
      <c r="C43" s="204"/>
    </row>
    <row r="44" spans="1:3" x14ac:dyDescent="0.25">
      <c r="A44" s="204"/>
      <c r="B44" s="204"/>
      <c r="C44" s="204"/>
    </row>
    <row r="45" spans="1:3" x14ac:dyDescent="0.25">
      <c r="A45" s="204"/>
      <c r="B45" s="204"/>
      <c r="C45" s="204"/>
    </row>
    <row r="46" spans="1:3" x14ac:dyDescent="0.25">
      <c r="A46" s="204"/>
      <c r="B46" s="204"/>
      <c r="C46" s="204"/>
    </row>
    <row r="47" spans="1:3" x14ac:dyDescent="0.25">
      <c r="A47" s="204"/>
      <c r="B47" s="204"/>
      <c r="C47" s="204"/>
    </row>
    <row r="48" spans="1:3" x14ac:dyDescent="0.25">
      <c r="A48" s="204"/>
      <c r="B48" s="204"/>
      <c r="C48" s="204"/>
    </row>
    <row r="49" spans="1:3" x14ac:dyDescent="0.25">
      <c r="A49" s="204"/>
      <c r="B49" s="204"/>
      <c r="C49" s="204"/>
    </row>
    <row r="50" spans="1:3" x14ac:dyDescent="0.25">
      <c r="A50" s="204"/>
      <c r="B50" s="204"/>
      <c r="C50" s="204"/>
    </row>
    <row r="51" spans="1:3" x14ac:dyDescent="0.25">
      <c r="A51" s="204"/>
      <c r="B51" s="204"/>
      <c r="C51" s="204"/>
    </row>
    <row r="52" spans="1:3" x14ac:dyDescent="0.25">
      <c r="A52" s="204"/>
      <c r="B52" s="204"/>
      <c r="C52" s="204"/>
    </row>
    <row r="53" spans="1:3" x14ac:dyDescent="0.25">
      <c r="A53" s="204"/>
      <c r="B53" s="204"/>
      <c r="C53" s="204"/>
    </row>
    <row r="54" spans="1:3" x14ac:dyDescent="0.25">
      <c r="A54" s="204"/>
      <c r="B54" s="204"/>
      <c r="C54" s="204"/>
    </row>
    <row r="55" spans="1:3" x14ac:dyDescent="0.25">
      <c r="A55" s="204"/>
      <c r="B55" s="204"/>
      <c r="C55" s="204"/>
    </row>
    <row r="56" spans="1:3" x14ac:dyDescent="0.25">
      <c r="A56" s="204"/>
      <c r="B56" s="204"/>
      <c r="C56" s="204"/>
    </row>
    <row r="57" spans="1:3" x14ac:dyDescent="0.25">
      <c r="A57" s="204"/>
      <c r="B57" s="204"/>
      <c r="C57" s="204"/>
    </row>
    <row r="58" spans="1:3" x14ac:dyDescent="0.25">
      <c r="A58" s="204"/>
      <c r="B58" s="204"/>
      <c r="C58" s="204"/>
    </row>
    <row r="59" spans="1:3" x14ac:dyDescent="0.25">
      <c r="A59" s="204"/>
      <c r="B59" s="204"/>
      <c r="C59" s="204"/>
    </row>
    <row r="60" spans="1:3" x14ac:dyDescent="0.25">
      <c r="A60" s="204"/>
      <c r="B60" s="204"/>
      <c r="C60" s="204"/>
    </row>
    <row r="61" spans="1:3" x14ac:dyDescent="0.25">
      <c r="A61" s="204"/>
      <c r="B61" s="204"/>
      <c r="C61" s="204"/>
    </row>
    <row r="62" spans="1:3" x14ac:dyDescent="0.25">
      <c r="A62" s="204"/>
      <c r="B62" s="204"/>
      <c r="C62" s="204"/>
    </row>
    <row r="63" spans="1:3" x14ac:dyDescent="0.25">
      <c r="A63" s="204"/>
      <c r="B63" s="204"/>
      <c r="C63" s="204"/>
    </row>
    <row r="64" spans="1:3" x14ac:dyDescent="0.25">
      <c r="A64" s="204"/>
      <c r="B64" s="204"/>
      <c r="C64" s="204"/>
    </row>
    <row r="65" spans="1:3" x14ac:dyDescent="0.25">
      <c r="A65" s="204"/>
      <c r="B65" s="204"/>
      <c r="C65" s="204"/>
    </row>
    <row r="66" spans="1:3" x14ac:dyDescent="0.25">
      <c r="A66" s="204"/>
      <c r="B66" s="204"/>
      <c r="C66" s="204"/>
    </row>
    <row r="67" spans="1:3" x14ac:dyDescent="0.25">
      <c r="A67" s="204"/>
      <c r="B67" s="204"/>
      <c r="C67" s="204"/>
    </row>
    <row r="68" spans="1:3" x14ac:dyDescent="0.25">
      <c r="A68" s="204"/>
      <c r="B68" s="204"/>
      <c r="C68" s="204"/>
    </row>
    <row r="69" spans="1:3" x14ac:dyDescent="0.25">
      <c r="A69" s="204"/>
      <c r="B69" s="204"/>
      <c r="C69" s="204"/>
    </row>
    <row r="70" spans="1:3" x14ac:dyDescent="0.25">
      <c r="A70" s="204"/>
      <c r="B70" s="204"/>
      <c r="C70" s="204"/>
    </row>
    <row r="71" spans="1:3" x14ac:dyDescent="0.25">
      <c r="A71" s="204"/>
      <c r="B71" s="204"/>
      <c r="C71" s="204"/>
    </row>
    <row r="72" spans="1:3" x14ac:dyDescent="0.25">
      <c r="A72" s="204"/>
      <c r="B72" s="204"/>
      <c r="C72" s="204"/>
    </row>
    <row r="73" spans="1:3" x14ac:dyDescent="0.25">
      <c r="A73" s="204"/>
      <c r="B73" s="204"/>
      <c r="C73" s="204"/>
    </row>
    <row r="74" spans="1:3" x14ac:dyDescent="0.25">
      <c r="A74" s="204"/>
      <c r="B74" s="204"/>
      <c r="C74" s="204"/>
    </row>
    <row r="75" spans="1:3" x14ac:dyDescent="0.25">
      <c r="A75" s="204"/>
      <c r="B75" s="204"/>
      <c r="C75" s="204"/>
    </row>
    <row r="76" spans="1:3" x14ac:dyDescent="0.25">
      <c r="A76" s="204"/>
      <c r="B76" s="204"/>
      <c r="C76" s="204"/>
    </row>
    <row r="77" spans="1:3" x14ac:dyDescent="0.25">
      <c r="A77" s="204"/>
      <c r="B77" s="204"/>
      <c r="C77" s="204"/>
    </row>
    <row r="78" spans="1:3" x14ac:dyDescent="0.25">
      <c r="A78" s="204"/>
      <c r="B78" s="204"/>
      <c r="C78" s="204"/>
    </row>
    <row r="79" spans="1:3" x14ac:dyDescent="0.25">
      <c r="A79" s="204"/>
      <c r="B79" s="204"/>
      <c r="C79" s="204"/>
    </row>
    <row r="80" spans="1:3" x14ac:dyDescent="0.25">
      <c r="A80" s="204"/>
      <c r="B80" s="204"/>
      <c r="C80" s="204"/>
    </row>
    <row r="81" spans="1:3" x14ac:dyDescent="0.25">
      <c r="A81" s="204"/>
      <c r="B81" s="204"/>
      <c r="C81" s="204"/>
    </row>
    <row r="82" spans="1:3" x14ac:dyDescent="0.25">
      <c r="A82" s="204"/>
      <c r="B82" s="204"/>
      <c r="C82" s="204"/>
    </row>
    <row r="83" spans="1:3" x14ac:dyDescent="0.25">
      <c r="A83" s="204"/>
      <c r="B83" s="204"/>
      <c r="C83" s="204"/>
    </row>
    <row r="84" spans="1:3" x14ac:dyDescent="0.25">
      <c r="A84" s="204"/>
      <c r="B84" s="204"/>
      <c r="C84" s="204"/>
    </row>
    <row r="85" spans="1:3" x14ac:dyDescent="0.25">
      <c r="A85" s="204"/>
      <c r="B85" s="204"/>
      <c r="C85" s="204"/>
    </row>
    <row r="86" spans="1:3" x14ac:dyDescent="0.25">
      <c r="A86" s="204"/>
      <c r="B86" s="204"/>
      <c r="C86" s="204"/>
    </row>
    <row r="87" spans="1:3" x14ac:dyDescent="0.25">
      <c r="A87" s="204"/>
      <c r="B87" s="204"/>
      <c r="C87" s="204"/>
    </row>
    <row r="88" spans="1:3" x14ac:dyDescent="0.25">
      <c r="A88" s="204"/>
      <c r="B88" s="204"/>
      <c r="C88" s="204"/>
    </row>
    <row r="89" spans="1:3" x14ac:dyDescent="0.25">
      <c r="A89" s="204"/>
      <c r="B89" s="204"/>
      <c r="C89" s="204"/>
    </row>
    <row r="90" spans="1:3" x14ac:dyDescent="0.25">
      <c r="A90" s="204"/>
      <c r="B90" s="204"/>
      <c r="C90" s="204"/>
    </row>
    <row r="91" spans="1:3" x14ac:dyDescent="0.25">
      <c r="A91" s="204"/>
      <c r="B91" s="204"/>
      <c r="C91" s="204"/>
    </row>
    <row r="92" spans="1:3" x14ac:dyDescent="0.25">
      <c r="A92" s="204"/>
      <c r="B92" s="204"/>
      <c r="C92" s="204"/>
    </row>
    <row r="93" spans="1:3" x14ac:dyDescent="0.25">
      <c r="A93" s="204"/>
      <c r="B93" s="204"/>
      <c r="C93" s="204"/>
    </row>
    <row r="94" spans="1:3" x14ac:dyDescent="0.25">
      <c r="A94" s="204"/>
      <c r="B94" s="204"/>
      <c r="C94" s="204"/>
    </row>
    <row r="95" spans="1:3" x14ac:dyDescent="0.25">
      <c r="A95" s="204"/>
      <c r="B95" s="204"/>
      <c r="C95" s="204"/>
    </row>
    <row r="96" spans="1:3" x14ac:dyDescent="0.25">
      <c r="A96" s="204"/>
      <c r="B96" s="204"/>
      <c r="C96" s="204"/>
    </row>
    <row r="97" spans="1:3" x14ac:dyDescent="0.25">
      <c r="A97" s="204"/>
      <c r="B97" s="204"/>
      <c r="C97" s="204"/>
    </row>
    <row r="98" spans="1:3" x14ac:dyDescent="0.25">
      <c r="A98" s="204"/>
      <c r="B98" s="204"/>
      <c r="C98" s="204"/>
    </row>
    <row r="99" spans="1:3" x14ac:dyDescent="0.25">
      <c r="A99" s="204"/>
      <c r="B99" s="204"/>
      <c r="C99" s="204"/>
    </row>
    <row r="100" spans="1:3" x14ac:dyDescent="0.25">
      <c r="A100" s="204"/>
      <c r="B100" s="204"/>
      <c r="C100" s="204"/>
    </row>
    <row r="101" spans="1:3" x14ac:dyDescent="0.25">
      <c r="A101" s="204"/>
      <c r="B101" s="204"/>
      <c r="C101" s="204"/>
    </row>
    <row r="102" spans="1:3" x14ac:dyDescent="0.25">
      <c r="A102" s="204"/>
      <c r="B102" s="204"/>
      <c r="C102" s="204"/>
    </row>
    <row r="103" spans="1:3" x14ac:dyDescent="0.25">
      <c r="A103" s="204"/>
      <c r="B103" s="204"/>
      <c r="C103" s="204"/>
    </row>
    <row r="104" spans="1:3" x14ac:dyDescent="0.25">
      <c r="A104" s="204"/>
      <c r="B104" s="204"/>
      <c r="C104" s="204"/>
    </row>
    <row r="105" spans="1:3" x14ac:dyDescent="0.25">
      <c r="A105" s="204"/>
      <c r="B105" s="204"/>
      <c r="C105" s="204"/>
    </row>
    <row r="106" spans="1:3" x14ac:dyDescent="0.25">
      <c r="A106" s="204"/>
      <c r="B106" s="204"/>
      <c r="C106" s="204"/>
    </row>
    <row r="107" spans="1:3" x14ac:dyDescent="0.25">
      <c r="A107" s="204"/>
      <c r="B107" s="204"/>
      <c r="C107" s="204"/>
    </row>
    <row r="108" spans="1:3" x14ac:dyDescent="0.25">
      <c r="A108" s="204"/>
      <c r="B108" s="204"/>
      <c r="C108" s="204"/>
    </row>
    <row r="109" spans="1:3" x14ac:dyDescent="0.25">
      <c r="A109" s="204"/>
      <c r="B109" s="204"/>
      <c r="C109" s="204"/>
    </row>
    <row r="110" spans="1:3" x14ac:dyDescent="0.25">
      <c r="A110" s="204"/>
      <c r="B110" s="204"/>
      <c r="C110" s="204"/>
    </row>
    <row r="111" spans="1:3" x14ac:dyDescent="0.25">
      <c r="A111" s="204"/>
      <c r="B111" s="204"/>
      <c r="C111" s="204"/>
    </row>
    <row r="112" spans="1:3" x14ac:dyDescent="0.25">
      <c r="A112" s="204"/>
      <c r="B112" s="204"/>
      <c r="C112" s="204"/>
    </row>
    <row r="113" spans="1:3" x14ac:dyDescent="0.25">
      <c r="A113" s="204"/>
      <c r="B113" s="204"/>
      <c r="C113" s="204"/>
    </row>
    <row r="114" spans="1:3" x14ac:dyDescent="0.25">
      <c r="A114" s="204"/>
      <c r="B114" s="204"/>
      <c r="C114" s="204"/>
    </row>
    <row r="115" spans="1:3" x14ac:dyDescent="0.25">
      <c r="A115" s="204"/>
      <c r="B115" s="204"/>
      <c r="C115" s="204"/>
    </row>
    <row r="116" spans="1:3" x14ac:dyDescent="0.25">
      <c r="A116" s="204"/>
      <c r="B116" s="204"/>
      <c r="C116" s="204"/>
    </row>
    <row r="117" spans="1:3" x14ac:dyDescent="0.25">
      <c r="A117" s="204"/>
      <c r="B117" s="204"/>
      <c r="C117" s="204"/>
    </row>
    <row r="118" spans="1:3" x14ac:dyDescent="0.25">
      <c r="A118" s="204"/>
      <c r="B118" s="204"/>
      <c r="C118" s="204"/>
    </row>
    <row r="119" spans="1:3" x14ac:dyDescent="0.25">
      <c r="A119" s="204"/>
      <c r="B119" s="204"/>
      <c r="C119" s="204"/>
    </row>
    <row r="120" spans="1:3" x14ac:dyDescent="0.25">
      <c r="A120" s="204"/>
      <c r="B120" s="204"/>
      <c r="C120" s="204"/>
    </row>
    <row r="121" spans="1:3" x14ac:dyDescent="0.25">
      <c r="A121" s="204"/>
      <c r="B121" s="204"/>
      <c r="C121" s="204"/>
    </row>
    <row r="122" spans="1:3" x14ac:dyDescent="0.25">
      <c r="A122" s="204"/>
      <c r="B122" s="204"/>
      <c r="C122" s="204"/>
    </row>
    <row r="123" spans="1:3" x14ac:dyDescent="0.25">
      <c r="A123" s="204"/>
      <c r="B123" s="204"/>
      <c r="C123" s="204"/>
    </row>
    <row r="124" spans="1:3" x14ac:dyDescent="0.25">
      <c r="A124" s="204"/>
      <c r="B124" s="204"/>
      <c r="C124" s="204"/>
    </row>
    <row r="125" spans="1:3" x14ac:dyDescent="0.25">
      <c r="A125" s="204"/>
      <c r="B125" s="204"/>
      <c r="C125" s="204"/>
    </row>
    <row r="126" spans="1:3" x14ac:dyDescent="0.25">
      <c r="A126" s="204"/>
      <c r="B126" s="204"/>
      <c r="C126" s="204"/>
    </row>
    <row r="127" spans="1:3" x14ac:dyDescent="0.25">
      <c r="A127" s="204"/>
      <c r="B127" s="204"/>
      <c r="C127" s="204"/>
    </row>
    <row r="128" spans="1:3" x14ac:dyDescent="0.25">
      <c r="A128" s="204"/>
      <c r="B128" s="204"/>
      <c r="C128" s="204"/>
    </row>
    <row r="129" spans="1:3" x14ac:dyDescent="0.25">
      <c r="A129" s="204"/>
      <c r="B129" s="204"/>
      <c r="C129" s="204"/>
    </row>
    <row r="130" spans="1:3" x14ac:dyDescent="0.25">
      <c r="A130" s="204"/>
      <c r="B130" s="204"/>
      <c r="C130" s="204"/>
    </row>
    <row r="131" spans="1:3" x14ac:dyDescent="0.25">
      <c r="A131" s="204"/>
      <c r="B131" s="204"/>
      <c r="C131" s="204"/>
    </row>
    <row r="132" spans="1:3" x14ac:dyDescent="0.25">
      <c r="A132" s="204"/>
      <c r="B132" s="204"/>
      <c r="C132" s="204"/>
    </row>
    <row r="133" spans="1:3" x14ac:dyDescent="0.25">
      <c r="A133" s="204"/>
      <c r="B133" s="204"/>
      <c r="C133" s="204"/>
    </row>
    <row r="134" spans="1:3" x14ac:dyDescent="0.25">
      <c r="A134" s="204"/>
      <c r="B134" s="204"/>
      <c r="C134" s="204"/>
    </row>
    <row r="135" spans="1:3" x14ac:dyDescent="0.25">
      <c r="A135" s="204"/>
      <c r="B135" s="204"/>
      <c r="C135" s="204"/>
    </row>
    <row r="136" spans="1:3" x14ac:dyDescent="0.25">
      <c r="A136" s="204"/>
      <c r="B136" s="204"/>
      <c r="C136" s="204"/>
    </row>
    <row r="137" spans="1:3" x14ac:dyDescent="0.25">
      <c r="A137" s="204"/>
      <c r="B137" s="204"/>
      <c r="C137" s="204"/>
    </row>
    <row r="138" spans="1:3" x14ac:dyDescent="0.25">
      <c r="A138" s="204"/>
      <c r="B138" s="204"/>
      <c r="C138" s="204"/>
    </row>
    <row r="139" spans="1:3" x14ac:dyDescent="0.25">
      <c r="A139" s="204"/>
      <c r="B139" s="204"/>
      <c r="C139" s="204"/>
    </row>
    <row r="140" spans="1:3" x14ac:dyDescent="0.25">
      <c r="A140" s="204"/>
      <c r="B140" s="204"/>
      <c r="C140" s="204"/>
    </row>
    <row r="141" spans="1:3" x14ac:dyDescent="0.25">
      <c r="A141" s="204"/>
      <c r="B141" s="204"/>
      <c r="C141" s="204"/>
    </row>
    <row r="142" spans="1:3" x14ac:dyDescent="0.25">
      <c r="A142" s="204"/>
      <c r="B142" s="204"/>
      <c r="C142" s="204"/>
    </row>
    <row r="143" spans="1:3" x14ac:dyDescent="0.25">
      <c r="A143" s="204"/>
      <c r="B143" s="204"/>
      <c r="C143" s="204"/>
    </row>
    <row r="144" spans="1:3" x14ac:dyDescent="0.25">
      <c r="A144" s="204"/>
      <c r="B144" s="204"/>
      <c r="C144" s="204"/>
    </row>
    <row r="145" spans="1:3" x14ac:dyDescent="0.25">
      <c r="A145" s="204"/>
      <c r="B145" s="204"/>
      <c r="C145" s="204"/>
    </row>
    <row r="146" spans="1:3" x14ac:dyDescent="0.25">
      <c r="A146" s="204"/>
      <c r="B146" s="204"/>
      <c r="C146" s="204"/>
    </row>
    <row r="147" spans="1:3" x14ac:dyDescent="0.25">
      <c r="A147" s="204"/>
      <c r="B147" s="204"/>
      <c r="C147" s="204"/>
    </row>
    <row r="148" spans="1:3" x14ac:dyDescent="0.25">
      <c r="A148" s="204"/>
      <c r="B148" s="204"/>
      <c r="C148" s="204"/>
    </row>
    <row r="149" spans="1:3" x14ac:dyDescent="0.25">
      <c r="A149" s="204"/>
      <c r="B149" s="204"/>
      <c r="C149" s="204"/>
    </row>
    <row r="150" spans="1:3" x14ac:dyDescent="0.25">
      <c r="A150" s="204"/>
      <c r="B150" s="204"/>
      <c r="C150" s="204"/>
    </row>
    <row r="151" spans="1:3" x14ac:dyDescent="0.25">
      <c r="A151" s="204"/>
      <c r="B151" s="204"/>
      <c r="C151" s="204"/>
    </row>
    <row r="152" spans="1:3" x14ac:dyDescent="0.25">
      <c r="A152" s="204"/>
      <c r="B152" s="204"/>
      <c r="C152" s="204"/>
    </row>
    <row r="153" spans="1:3" x14ac:dyDescent="0.25">
      <c r="A153" s="204"/>
      <c r="B153" s="204"/>
      <c r="C153" s="204"/>
    </row>
    <row r="154" spans="1:3" x14ac:dyDescent="0.25">
      <c r="A154" s="204"/>
      <c r="B154" s="204"/>
      <c r="C154" s="204"/>
    </row>
    <row r="155" spans="1:3" x14ac:dyDescent="0.25">
      <c r="A155" s="204"/>
      <c r="B155" s="204"/>
      <c r="C155" s="204"/>
    </row>
    <row r="156" spans="1:3" x14ac:dyDescent="0.25">
      <c r="A156" s="204"/>
      <c r="B156" s="204"/>
      <c r="C156" s="204"/>
    </row>
    <row r="157" spans="1:3" x14ac:dyDescent="0.25">
      <c r="A157" s="204"/>
      <c r="B157" s="204"/>
      <c r="C157" s="204"/>
    </row>
    <row r="158" spans="1:3" x14ac:dyDescent="0.25">
      <c r="A158" s="204"/>
      <c r="B158" s="204"/>
      <c r="C158" s="204"/>
    </row>
    <row r="159" spans="1:3" x14ac:dyDescent="0.25">
      <c r="A159" s="204"/>
      <c r="B159" s="204"/>
      <c r="C159" s="204"/>
    </row>
    <row r="160" spans="1:3" x14ac:dyDescent="0.25">
      <c r="A160" s="204"/>
      <c r="B160" s="204"/>
      <c r="C160" s="204"/>
    </row>
    <row r="161" spans="1:3" x14ac:dyDescent="0.25">
      <c r="A161" s="204"/>
      <c r="B161" s="204"/>
      <c r="C161" s="204"/>
    </row>
    <row r="162" spans="1:3" x14ac:dyDescent="0.25">
      <c r="A162" s="204"/>
      <c r="B162" s="204"/>
      <c r="C162" s="204"/>
    </row>
    <row r="163" spans="1:3" x14ac:dyDescent="0.25">
      <c r="A163" s="204"/>
      <c r="B163" s="204"/>
      <c r="C163" s="204"/>
    </row>
    <row r="164" spans="1:3" x14ac:dyDescent="0.25">
      <c r="A164" s="204"/>
      <c r="B164" s="204"/>
      <c r="C164" s="204"/>
    </row>
    <row r="165" spans="1:3" x14ac:dyDescent="0.25">
      <c r="A165" s="204"/>
      <c r="B165" s="204"/>
      <c r="C165" s="204"/>
    </row>
    <row r="166" spans="1:3" x14ac:dyDescent="0.25">
      <c r="A166" s="204"/>
      <c r="B166" s="204"/>
      <c r="C166" s="204"/>
    </row>
    <row r="167" spans="1:3" x14ac:dyDescent="0.25">
      <c r="A167" s="204"/>
      <c r="B167" s="204"/>
      <c r="C167" s="204"/>
    </row>
    <row r="168" spans="1:3" x14ac:dyDescent="0.25">
      <c r="A168" s="204"/>
      <c r="B168" s="204"/>
      <c r="C168" s="204"/>
    </row>
    <row r="169" spans="1:3" x14ac:dyDescent="0.25">
      <c r="A169" s="204"/>
      <c r="B169" s="204"/>
      <c r="C169" s="204"/>
    </row>
    <row r="170" spans="1:3" x14ac:dyDescent="0.25">
      <c r="A170" s="204"/>
      <c r="B170" s="204"/>
      <c r="C170" s="204"/>
    </row>
    <row r="171" spans="1:3" x14ac:dyDescent="0.25">
      <c r="A171" s="204"/>
      <c r="B171" s="204"/>
      <c r="C171" s="204"/>
    </row>
    <row r="172" spans="1:3" x14ac:dyDescent="0.25">
      <c r="A172" s="204"/>
      <c r="B172" s="204"/>
      <c r="C172" s="204"/>
    </row>
    <row r="173" spans="1:3" x14ac:dyDescent="0.25">
      <c r="A173" s="204"/>
      <c r="B173" s="204"/>
      <c r="C173" s="204"/>
    </row>
    <row r="174" spans="1:3" x14ac:dyDescent="0.25">
      <c r="A174" s="204"/>
      <c r="B174" s="204"/>
      <c r="C174" s="204"/>
    </row>
    <row r="175" spans="1:3" x14ac:dyDescent="0.25">
      <c r="A175" s="204"/>
      <c r="B175" s="204"/>
      <c r="C175" s="204"/>
    </row>
    <row r="176" spans="1:3" x14ac:dyDescent="0.25">
      <c r="A176" s="204"/>
      <c r="B176" s="204"/>
      <c r="C176" s="204"/>
    </row>
    <row r="177" spans="1:3" x14ac:dyDescent="0.25">
      <c r="A177" s="204"/>
      <c r="B177" s="204"/>
      <c r="C177" s="204"/>
    </row>
    <row r="178" spans="1:3" x14ac:dyDescent="0.25">
      <c r="A178" s="204"/>
      <c r="B178" s="204"/>
      <c r="C178" s="204"/>
    </row>
    <row r="179" spans="1:3" x14ac:dyDescent="0.25">
      <c r="A179" s="204"/>
      <c r="B179" s="204"/>
      <c r="C179" s="204"/>
    </row>
    <row r="180" spans="1:3" x14ac:dyDescent="0.25">
      <c r="A180" s="204"/>
      <c r="B180" s="204"/>
      <c r="C180" s="204"/>
    </row>
    <row r="181" spans="1:3" x14ac:dyDescent="0.25">
      <c r="A181" s="204"/>
      <c r="B181" s="204"/>
      <c r="C181" s="204"/>
    </row>
    <row r="182" spans="1:3" x14ac:dyDescent="0.25">
      <c r="A182" s="204"/>
      <c r="B182" s="204"/>
      <c r="C182" s="204"/>
    </row>
    <row r="183" spans="1:3" x14ac:dyDescent="0.25">
      <c r="A183" s="204"/>
      <c r="B183" s="204"/>
      <c r="C183" s="204"/>
    </row>
    <row r="184" spans="1:3" x14ac:dyDescent="0.25">
      <c r="A184" s="204"/>
      <c r="B184" s="204"/>
      <c r="C184" s="204"/>
    </row>
    <row r="185" spans="1:3" x14ac:dyDescent="0.25">
      <c r="A185" s="204"/>
      <c r="B185" s="204"/>
      <c r="C185" s="204"/>
    </row>
    <row r="186" spans="1:3" x14ac:dyDescent="0.25">
      <c r="A186" s="204"/>
      <c r="B186" s="204"/>
      <c r="C186" s="204"/>
    </row>
    <row r="187" spans="1:3" x14ac:dyDescent="0.25">
      <c r="A187" s="204"/>
      <c r="B187" s="204"/>
      <c r="C187" s="204"/>
    </row>
    <row r="188" spans="1:3" x14ac:dyDescent="0.25">
      <c r="A188" s="204"/>
      <c r="B188" s="204"/>
      <c r="C188" s="204"/>
    </row>
    <row r="189" spans="1:3" x14ac:dyDescent="0.25">
      <c r="A189" s="204"/>
      <c r="B189" s="204"/>
      <c r="C189" s="204"/>
    </row>
    <row r="190" spans="1:3" x14ac:dyDescent="0.25">
      <c r="A190" s="204"/>
      <c r="B190" s="204"/>
      <c r="C190" s="204"/>
    </row>
    <row r="191" spans="1:3" x14ac:dyDescent="0.25">
      <c r="A191" s="204"/>
      <c r="B191" s="204"/>
      <c r="C191" s="204"/>
    </row>
    <row r="192" spans="1:3" x14ac:dyDescent="0.25">
      <c r="A192" s="204"/>
      <c r="B192" s="204"/>
      <c r="C192" s="204"/>
    </row>
    <row r="193" spans="1:3" x14ac:dyDescent="0.25">
      <c r="A193" s="204"/>
      <c r="B193" s="204"/>
      <c r="C193" s="204"/>
    </row>
    <row r="194" spans="1:3" x14ac:dyDescent="0.25">
      <c r="A194" s="204"/>
      <c r="B194" s="204"/>
      <c r="C194" s="204"/>
    </row>
    <row r="195" spans="1:3" x14ac:dyDescent="0.25">
      <c r="A195" s="204"/>
      <c r="B195" s="204"/>
      <c r="C195" s="204"/>
    </row>
    <row r="196" spans="1:3" x14ac:dyDescent="0.25">
      <c r="A196" s="204"/>
      <c r="B196" s="204"/>
      <c r="C196" s="204"/>
    </row>
    <row r="197" spans="1:3" x14ac:dyDescent="0.25">
      <c r="A197" s="204"/>
      <c r="B197" s="204"/>
      <c r="C197" s="204"/>
    </row>
    <row r="198" spans="1:3" x14ac:dyDescent="0.25">
      <c r="A198" s="204"/>
      <c r="B198" s="204"/>
      <c r="C198" s="204"/>
    </row>
    <row r="199" spans="1:3" x14ac:dyDescent="0.25">
      <c r="A199" s="204"/>
      <c r="B199" s="204"/>
      <c r="C199" s="204"/>
    </row>
    <row r="200" spans="1:3" x14ac:dyDescent="0.25">
      <c r="A200" s="204"/>
      <c r="B200" s="204"/>
      <c r="C200" s="204"/>
    </row>
    <row r="201" spans="1:3" x14ac:dyDescent="0.25">
      <c r="A201" s="204"/>
      <c r="B201" s="204"/>
      <c r="C201" s="204"/>
    </row>
    <row r="202" spans="1:3" x14ac:dyDescent="0.25">
      <c r="A202" s="204"/>
      <c r="B202" s="204"/>
      <c r="C202" s="204"/>
    </row>
    <row r="203" spans="1:3" x14ac:dyDescent="0.25">
      <c r="A203" s="204"/>
      <c r="B203" s="204"/>
      <c r="C203" s="204"/>
    </row>
    <row r="204" spans="1:3" x14ac:dyDescent="0.25">
      <c r="A204" s="204"/>
      <c r="B204" s="204"/>
      <c r="C204" s="204"/>
    </row>
    <row r="205" spans="1:3" x14ac:dyDescent="0.25">
      <c r="A205" s="204"/>
      <c r="B205" s="204"/>
      <c r="C205" s="204"/>
    </row>
    <row r="206" spans="1:3" x14ac:dyDescent="0.25">
      <c r="A206" s="204"/>
      <c r="B206" s="204"/>
      <c r="C206" s="204"/>
    </row>
    <row r="207" spans="1:3" x14ac:dyDescent="0.25">
      <c r="A207" s="204"/>
      <c r="B207" s="204"/>
      <c r="C207" s="204"/>
    </row>
    <row r="208" spans="1:3" x14ac:dyDescent="0.25">
      <c r="A208" s="204"/>
      <c r="B208" s="204"/>
      <c r="C208" s="204"/>
    </row>
    <row r="209" spans="1:3" x14ac:dyDescent="0.25">
      <c r="A209" s="204"/>
      <c r="B209" s="204"/>
      <c r="C209" s="204"/>
    </row>
    <row r="210" spans="1:3" x14ac:dyDescent="0.25">
      <c r="A210" s="204"/>
      <c r="B210" s="204"/>
      <c r="C210" s="204"/>
    </row>
    <row r="211" spans="1:3" x14ac:dyDescent="0.25">
      <c r="A211" s="204"/>
      <c r="B211" s="204"/>
      <c r="C211" s="204"/>
    </row>
    <row r="212" spans="1:3" x14ac:dyDescent="0.25">
      <c r="A212" s="204"/>
      <c r="B212" s="204"/>
      <c r="C212" s="204"/>
    </row>
    <row r="213" spans="1:3" x14ac:dyDescent="0.25">
      <c r="A213" s="204"/>
      <c r="B213" s="204"/>
      <c r="C213" s="204"/>
    </row>
    <row r="214" spans="1:3" x14ac:dyDescent="0.25">
      <c r="A214" s="204"/>
      <c r="B214" s="204"/>
      <c r="C214" s="204"/>
    </row>
    <row r="215" spans="1:3" x14ac:dyDescent="0.25">
      <c r="A215" s="204"/>
      <c r="B215" s="204"/>
      <c r="C215" s="204"/>
    </row>
    <row r="216" spans="1:3" x14ac:dyDescent="0.25">
      <c r="A216" s="204"/>
      <c r="B216" s="204"/>
      <c r="C216" s="204"/>
    </row>
    <row r="217" spans="1:3" x14ac:dyDescent="0.25">
      <c r="A217" s="204"/>
      <c r="B217" s="204"/>
      <c r="C217" s="204"/>
    </row>
    <row r="218" spans="1:3" x14ac:dyDescent="0.25">
      <c r="A218" s="204"/>
      <c r="B218" s="204"/>
      <c r="C218" s="204"/>
    </row>
    <row r="219" spans="1:3" x14ac:dyDescent="0.25">
      <c r="A219" s="204"/>
      <c r="B219" s="204"/>
      <c r="C219" s="204"/>
    </row>
    <row r="220" spans="1:3" x14ac:dyDescent="0.25">
      <c r="A220" s="204"/>
      <c r="B220" s="204"/>
      <c r="C220" s="204"/>
    </row>
    <row r="221" spans="1:3" x14ac:dyDescent="0.25">
      <c r="A221" s="204"/>
      <c r="B221" s="204"/>
      <c r="C221" s="204"/>
    </row>
    <row r="222" spans="1:3" x14ac:dyDescent="0.25">
      <c r="A222" s="204"/>
      <c r="B222" s="204"/>
      <c r="C222" s="204"/>
    </row>
    <row r="223" spans="1:3" x14ac:dyDescent="0.25">
      <c r="A223" s="204"/>
      <c r="B223" s="204"/>
      <c r="C223" s="204"/>
    </row>
    <row r="224" spans="1:3" x14ac:dyDescent="0.25">
      <c r="A224" s="204"/>
      <c r="B224" s="204"/>
      <c r="C224" s="204"/>
    </row>
    <row r="225" spans="1:3" x14ac:dyDescent="0.25">
      <c r="A225" s="204"/>
      <c r="B225" s="204"/>
      <c r="C225" s="204"/>
    </row>
    <row r="226" spans="1:3" x14ac:dyDescent="0.25">
      <c r="A226" s="204"/>
      <c r="B226" s="204"/>
      <c r="C226" s="204"/>
    </row>
    <row r="227" spans="1:3" x14ac:dyDescent="0.25">
      <c r="A227" s="204"/>
      <c r="B227" s="204"/>
      <c r="C227" s="204"/>
    </row>
    <row r="228" spans="1:3" x14ac:dyDescent="0.25">
      <c r="A228" s="204"/>
      <c r="B228" s="204"/>
      <c r="C228" s="204"/>
    </row>
    <row r="229" spans="1:3" x14ac:dyDescent="0.25">
      <c r="A229" s="204"/>
      <c r="B229" s="204"/>
      <c r="C229" s="204"/>
    </row>
    <row r="230" spans="1:3" x14ac:dyDescent="0.25">
      <c r="A230" s="204"/>
      <c r="B230" s="204"/>
      <c r="C230" s="204"/>
    </row>
    <row r="231" spans="1:3" x14ac:dyDescent="0.25">
      <c r="A231" s="204"/>
      <c r="B231" s="204"/>
      <c r="C231" s="204"/>
    </row>
    <row r="232" spans="1:3" x14ac:dyDescent="0.25">
      <c r="A232" s="204"/>
      <c r="B232" s="204"/>
      <c r="C232" s="204"/>
    </row>
    <row r="233" spans="1:3" x14ac:dyDescent="0.25">
      <c r="A233" s="204"/>
      <c r="B233" s="204"/>
      <c r="C233" s="204"/>
    </row>
    <row r="234" spans="1:3" x14ac:dyDescent="0.25">
      <c r="A234" s="204"/>
      <c r="B234" s="204"/>
      <c r="C234" s="204"/>
    </row>
    <row r="235" spans="1:3" x14ac:dyDescent="0.25">
      <c r="A235" s="204"/>
      <c r="B235" s="204"/>
      <c r="C235" s="204"/>
    </row>
    <row r="236" spans="1:3" x14ac:dyDescent="0.25">
      <c r="A236" s="204"/>
      <c r="B236" s="204"/>
      <c r="C236" s="204"/>
    </row>
    <row r="237" spans="1:3" x14ac:dyDescent="0.25">
      <c r="A237" s="204"/>
      <c r="B237" s="204"/>
      <c r="C237" s="204"/>
    </row>
    <row r="238" spans="1:3" x14ac:dyDescent="0.25">
      <c r="A238" s="204"/>
      <c r="B238" s="204"/>
      <c r="C238" s="204"/>
    </row>
    <row r="239" spans="1:3" x14ac:dyDescent="0.25">
      <c r="A239" s="204"/>
      <c r="B239" s="204"/>
      <c r="C239" s="204"/>
    </row>
    <row r="240" spans="1:3" x14ac:dyDescent="0.25">
      <c r="A240" s="204"/>
      <c r="B240" s="204"/>
      <c r="C240" s="204"/>
    </row>
    <row r="241" spans="1:3" x14ac:dyDescent="0.25">
      <c r="A241" s="204"/>
      <c r="B241" s="204"/>
      <c r="C241" s="204"/>
    </row>
    <row r="242" spans="1:3" x14ac:dyDescent="0.25">
      <c r="A242" s="204"/>
      <c r="B242" s="204"/>
      <c r="C242" s="204"/>
    </row>
    <row r="243" spans="1:3" x14ac:dyDescent="0.25">
      <c r="A243" s="204"/>
      <c r="B243" s="204"/>
      <c r="C243" s="204"/>
    </row>
    <row r="244" spans="1:3" x14ac:dyDescent="0.25">
      <c r="A244" s="204"/>
      <c r="B244" s="204"/>
      <c r="C244" s="204"/>
    </row>
    <row r="245" spans="1:3" x14ac:dyDescent="0.25">
      <c r="A245" s="204"/>
      <c r="B245" s="204"/>
      <c r="C245" s="204"/>
    </row>
    <row r="246" spans="1:3" x14ac:dyDescent="0.25">
      <c r="A246" s="204"/>
      <c r="B246" s="204"/>
      <c r="C246" s="204"/>
    </row>
    <row r="247" spans="1:3" x14ac:dyDescent="0.25">
      <c r="A247" s="204"/>
      <c r="B247" s="204"/>
      <c r="C247" s="204"/>
    </row>
    <row r="248" spans="1:3" x14ac:dyDescent="0.25">
      <c r="A248" s="204"/>
      <c r="B248" s="204"/>
      <c r="C248" s="204"/>
    </row>
    <row r="249" spans="1:3" x14ac:dyDescent="0.25">
      <c r="A249" s="204"/>
      <c r="B249" s="204"/>
      <c r="C249" s="204"/>
    </row>
    <row r="250" spans="1:3" x14ac:dyDescent="0.25">
      <c r="A250" s="204"/>
      <c r="B250" s="204"/>
      <c r="C250" s="204"/>
    </row>
    <row r="251" spans="1:3" x14ac:dyDescent="0.25">
      <c r="A251" s="204"/>
      <c r="B251" s="204"/>
      <c r="C251" s="204"/>
    </row>
    <row r="252" spans="1:3" x14ac:dyDescent="0.25">
      <c r="A252" s="204"/>
      <c r="B252" s="204"/>
      <c r="C252" s="204"/>
    </row>
    <row r="253" spans="1:3" x14ac:dyDescent="0.25">
      <c r="A253" s="204"/>
      <c r="B253" s="204"/>
      <c r="C253" s="204"/>
    </row>
    <row r="254" spans="1:3" x14ac:dyDescent="0.25">
      <c r="A254" s="204"/>
      <c r="B254" s="204"/>
      <c r="C254" s="204"/>
    </row>
    <row r="255" spans="1:3" x14ac:dyDescent="0.25">
      <c r="A255" s="204"/>
      <c r="B255" s="204"/>
      <c r="C255" s="204"/>
    </row>
    <row r="256" spans="1:3" x14ac:dyDescent="0.25">
      <c r="A256" s="204"/>
      <c r="B256" s="204"/>
      <c r="C256" s="204"/>
    </row>
    <row r="257" spans="1:3" x14ac:dyDescent="0.25">
      <c r="A257" s="204"/>
      <c r="B257" s="204"/>
      <c r="C257" s="204"/>
    </row>
    <row r="258" spans="1:3" x14ac:dyDescent="0.25">
      <c r="A258" s="204"/>
      <c r="B258" s="204"/>
      <c r="C258" s="204"/>
    </row>
    <row r="259" spans="1:3" x14ac:dyDescent="0.25">
      <c r="A259" s="204"/>
      <c r="B259" s="204"/>
      <c r="C259" s="204"/>
    </row>
    <row r="260" spans="1:3" x14ac:dyDescent="0.25">
      <c r="A260" s="204"/>
      <c r="B260" s="204"/>
      <c r="C260" s="204"/>
    </row>
    <row r="261" spans="1:3" x14ac:dyDescent="0.25">
      <c r="A261" s="204"/>
      <c r="B261" s="204"/>
      <c r="C261" s="204"/>
    </row>
    <row r="262" spans="1:3" x14ac:dyDescent="0.25">
      <c r="A262" s="204"/>
      <c r="B262" s="204"/>
      <c r="C262" s="204"/>
    </row>
    <row r="263" spans="1:3" x14ac:dyDescent="0.25">
      <c r="A263" s="204"/>
      <c r="B263" s="204"/>
      <c r="C263" s="204"/>
    </row>
    <row r="264" spans="1:3" x14ac:dyDescent="0.25">
      <c r="A264" s="204"/>
      <c r="B264" s="204"/>
      <c r="C264" s="204"/>
    </row>
    <row r="265" spans="1:3" x14ac:dyDescent="0.25">
      <c r="A265" s="204"/>
      <c r="B265" s="204"/>
      <c r="C265" s="204"/>
    </row>
    <row r="266" spans="1:3" x14ac:dyDescent="0.25">
      <c r="A266" s="204"/>
      <c r="B266" s="204"/>
      <c r="C266" s="204"/>
    </row>
    <row r="267" spans="1:3" x14ac:dyDescent="0.25">
      <c r="A267" s="204"/>
      <c r="B267" s="204"/>
      <c r="C267" s="204"/>
    </row>
    <row r="268" spans="1:3" x14ac:dyDescent="0.25">
      <c r="A268" s="204"/>
      <c r="B268" s="204"/>
      <c r="C268" s="204"/>
    </row>
    <row r="269" spans="1:3" x14ac:dyDescent="0.25">
      <c r="A269" s="204"/>
      <c r="B269" s="204"/>
      <c r="C269" s="204"/>
    </row>
    <row r="270" spans="1:3" x14ac:dyDescent="0.25">
      <c r="A270" s="204"/>
      <c r="B270" s="204"/>
      <c r="C270" s="204"/>
    </row>
    <row r="271" spans="1:3" x14ac:dyDescent="0.25">
      <c r="A271" s="204"/>
      <c r="B271" s="204"/>
      <c r="C271" s="204"/>
    </row>
    <row r="272" spans="1:3" x14ac:dyDescent="0.25">
      <c r="A272" s="204"/>
      <c r="B272" s="204"/>
      <c r="C272" s="204"/>
    </row>
    <row r="273" spans="1:3" x14ac:dyDescent="0.25">
      <c r="A273" s="204"/>
      <c r="B273" s="204"/>
      <c r="C273" s="204"/>
    </row>
    <row r="274" spans="1:3" x14ac:dyDescent="0.25">
      <c r="A274" s="204"/>
      <c r="B274" s="204"/>
      <c r="C274" s="204"/>
    </row>
    <row r="275" spans="1:3" x14ac:dyDescent="0.25">
      <c r="A275" s="204"/>
      <c r="B275" s="204"/>
      <c r="C275" s="204"/>
    </row>
    <row r="276" spans="1:3" x14ac:dyDescent="0.25">
      <c r="A276" s="204"/>
      <c r="B276" s="204"/>
      <c r="C276" s="204"/>
    </row>
    <row r="277" spans="1:3" x14ac:dyDescent="0.25">
      <c r="A277" s="204"/>
      <c r="B277" s="204"/>
      <c r="C277" s="204"/>
    </row>
    <row r="278" spans="1:3" x14ac:dyDescent="0.25">
      <c r="A278" s="204"/>
      <c r="B278" s="204"/>
      <c r="C278" s="204"/>
    </row>
    <row r="279" spans="1:3" x14ac:dyDescent="0.25">
      <c r="A279" s="204"/>
      <c r="B279" s="204"/>
      <c r="C279" s="204"/>
    </row>
    <row r="280" spans="1:3" x14ac:dyDescent="0.25">
      <c r="A280" s="204"/>
      <c r="B280" s="204"/>
      <c r="C280" s="204"/>
    </row>
    <row r="281" spans="1:3" x14ac:dyDescent="0.25">
      <c r="A281" s="204"/>
      <c r="B281" s="204"/>
      <c r="C281" s="204"/>
    </row>
    <row r="282" spans="1:3" x14ac:dyDescent="0.25">
      <c r="A282" s="204"/>
      <c r="B282" s="204"/>
      <c r="C282" s="204"/>
    </row>
    <row r="283" spans="1:3" x14ac:dyDescent="0.25">
      <c r="A283" s="204"/>
      <c r="B283" s="204"/>
      <c r="C283" s="204"/>
    </row>
    <row r="284" spans="1:3" x14ac:dyDescent="0.25">
      <c r="A284" s="204"/>
      <c r="B284" s="204"/>
      <c r="C284" s="204"/>
    </row>
    <row r="285" spans="1:3" x14ac:dyDescent="0.25">
      <c r="A285" s="204"/>
      <c r="B285" s="204"/>
      <c r="C285" s="204"/>
    </row>
    <row r="286" spans="1:3" x14ac:dyDescent="0.25">
      <c r="A286" s="204"/>
      <c r="B286" s="204"/>
      <c r="C286" s="204"/>
    </row>
    <row r="287" spans="1:3" x14ac:dyDescent="0.25">
      <c r="A287" s="204"/>
      <c r="B287" s="204"/>
      <c r="C287" s="204"/>
    </row>
    <row r="288" spans="1:3" x14ac:dyDescent="0.25">
      <c r="A288" s="204"/>
      <c r="B288" s="204"/>
      <c r="C288" s="204"/>
    </row>
    <row r="289" spans="1:3" x14ac:dyDescent="0.25">
      <c r="A289" s="204"/>
      <c r="B289" s="204"/>
      <c r="C289" s="204"/>
    </row>
    <row r="290" spans="1:3" x14ac:dyDescent="0.25">
      <c r="A290" s="204"/>
      <c r="B290" s="204"/>
      <c r="C290" s="204"/>
    </row>
    <row r="291" spans="1:3" x14ac:dyDescent="0.25">
      <c r="A291" s="204"/>
      <c r="B291" s="204"/>
      <c r="C291" s="204"/>
    </row>
    <row r="292" spans="1:3" x14ac:dyDescent="0.25">
      <c r="A292" s="204"/>
      <c r="B292" s="204"/>
      <c r="C292" s="204"/>
    </row>
    <row r="293" spans="1:3" x14ac:dyDescent="0.25">
      <c r="A293" s="204"/>
      <c r="B293" s="204"/>
      <c r="C293" s="204"/>
    </row>
    <row r="294" spans="1:3" x14ac:dyDescent="0.25">
      <c r="A294" s="204"/>
      <c r="B294" s="204"/>
      <c r="C294" s="204"/>
    </row>
    <row r="295" spans="1:3" x14ac:dyDescent="0.25">
      <c r="A295" s="204"/>
      <c r="B295" s="204"/>
      <c r="C295" s="204"/>
    </row>
    <row r="296" spans="1:3" x14ac:dyDescent="0.25">
      <c r="A296" s="204"/>
      <c r="B296" s="204"/>
      <c r="C296" s="204"/>
    </row>
    <row r="297" spans="1:3" x14ac:dyDescent="0.25">
      <c r="A297" s="204"/>
      <c r="B297" s="204"/>
      <c r="C297" s="204"/>
    </row>
    <row r="298" spans="1:3" x14ac:dyDescent="0.25">
      <c r="A298" s="204"/>
      <c r="B298" s="204"/>
      <c r="C298" s="204"/>
    </row>
    <row r="299" spans="1:3" x14ac:dyDescent="0.25">
      <c r="A299" s="204"/>
      <c r="B299" s="204"/>
      <c r="C299" s="204"/>
    </row>
    <row r="300" spans="1:3" x14ac:dyDescent="0.25">
      <c r="A300" s="204"/>
      <c r="B300" s="204"/>
      <c r="C300" s="204"/>
    </row>
    <row r="301" spans="1:3" x14ac:dyDescent="0.25">
      <c r="A301" s="204"/>
      <c r="B301" s="204"/>
      <c r="C301" s="204"/>
    </row>
  </sheetData>
  <sheetProtection algorithmName="SHA-512" hashValue="122A4//UfQW4cFrGkuX1R6gJHFvK8SSgfJ1LR2l6QbXIN22YZ7kGf6tE4mzkw42CadKFEhOOxNT88Ef156LO2A==" saltValue="/+Y+44f6vkySmyk3Cg1AcA==" spinCount="100000" sheet="1" objects="1" scenarios="1"/>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Hinweise</vt:lpstr>
      <vt:lpstr>Dateneingabe+Auswertung</vt:lpstr>
      <vt:lpstr>Schätztabelle N-Gehalt</vt:lpstr>
      <vt:lpstr>E) Hilfsrechnung</vt:lpstr>
      <vt:lpstr>Optionen</vt:lpstr>
      <vt:lpstr>Transport</vt:lpstr>
      <vt:lpstr>Versionsverzeichnis</vt:lpstr>
      <vt:lpstr>Aussaatkosten1</vt:lpstr>
      <vt:lpstr>Aussaatkosten2</vt:lpstr>
      <vt:lpstr>Aussaatkosten3</vt:lpstr>
      <vt:lpstr>Aussaatkosten4</vt:lpstr>
      <vt:lpstr>Aussaatkosten5</vt:lpstr>
      <vt:lpstr>Saatgut1</vt:lpstr>
      <vt:lpstr>Saatgut2</vt:lpstr>
      <vt:lpstr>Saatgut3</vt:lpstr>
      <vt:lpstr>Saatgut4</vt:lpstr>
      <vt:lpstr>Saatgut5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Lintzen, Franz-Theo</dc:creator>
  <cp:lastModifiedBy>Gärttling, Daniel</cp:lastModifiedBy>
  <cp:lastPrinted>2026-03-05T10:46:31Z</cp:lastPrinted>
  <dcterms:created xsi:type="dcterms:W3CDTF">2025-09-25T11:14:26Z</dcterms:created>
  <dcterms:modified xsi:type="dcterms:W3CDTF">2026-06-03T09:09:19Z</dcterms:modified>
</cp:coreProperties>
</file>