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T:\1600 Fachgruppe Nährstoffe\1608 Cut &amp; Carry\04-C&amp;C-Manager\"/>
    </mc:Choice>
  </mc:AlternateContent>
  <xr:revisionPtr revIDLastSave="0" documentId="13_ncr:1_{6497E7CB-D66E-4247-BF99-D6DC7D1AADE2}" xr6:coauthVersionLast="47" xr6:coauthVersionMax="47" xr10:uidLastSave="{00000000-0000-0000-0000-000000000000}"/>
  <bookViews>
    <workbookView xWindow="-120" yWindow="-120" windowWidth="29040" windowHeight="15720" tabRatio="645" xr2:uid="{8D253288-A1CD-4F58-AFD8-F5C531240137}"/>
  </bookViews>
  <sheets>
    <sheet name="Info" sheetId="12" r:id="rId1"/>
    <sheet name="A) Geberfläche" sheetId="6" r:id="rId2"/>
    <sheet name="B) Nehmerfläche" sheetId="5" r:id="rId3"/>
    <sheet name="C) Schätztabelle" sheetId="9" r:id="rId4"/>
    <sheet name="D) Ertrag kompr. Bestandeshöhe" sheetId="8" r:id="rId5"/>
    <sheet name="E) Erhebungsbogen" sheetId="15" r:id="rId6"/>
    <sheet name="F) Hilfsrechnung" sheetId="7" state="hidden" r:id="rId7"/>
    <sheet name="Versionsverzeichnis" sheetId="13" state="hidden" r:id="rId8"/>
  </sheets>
  <definedNames>
    <definedName name="X_sel">_xlfn._xlws.FILTER('D) Ertrag kompr. Bestandeshöhe'!$K$5:$K$999, ('D) Ertrag kompr. Bestandeshöhe'!$J$5:$J$999='D) Ertrag kompr. Bestandeshöhe'!$Y$3)*('D) Ertrag kompr. Bestandeshöhe'!$K$5:$K$999&lt;&gt;"")*('D) Ertrag kompr. Bestandeshöhe'!$V$5:$V$999&lt;&gt;""))</definedName>
    <definedName name="Y_sel">_xlfn._xlws.FILTER('D) Ertrag kompr. Bestandeshöhe'!$V$5:$V$999, ('D) Ertrag kompr. Bestandeshöhe'!$J$5:$J$999='D) Ertrag kompr. Bestandeshöhe'!$Y$3)*('D) Ertrag kompr. Bestandeshöhe'!$K$5:$K$999&lt;&gt;"")*('D) Ertrag kompr. Bestandeshöhe'!$V$5:$V$999&lt;&gt;""))</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Y14" i="8" l="1"/>
  <c r="Y7" i="6" a="1"/>
  <c r="Y7" i="6" s="1"/>
  <c r="Y8" i="6" a="1"/>
  <c r="Y8" i="6" s="1"/>
  <c r="Y9" i="6" a="1"/>
  <c r="Y9" i="6" s="1"/>
  <c r="Y10" i="6" a="1"/>
  <c r="Y10" i="6" s="1"/>
  <c r="Y11" i="6" a="1"/>
  <c r="Y11" i="6"/>
  <c r="Y12" i="6" a="1"/>
  <c r="Y12" i="6"/>
  <c r="Y13" i="6" a="1"/>
  <c r="Y13" i="6" s="1"/>
  <c r="Y14" i="6" a="1"/>
  <c r="Y14" i="6" s="1"/>
  <c r="Y15" i="6" a="1"/>
  <c r="Y15" i="6" s="1"/>
  <c r="Y16" i="6" a="1"/>
  <c r="Y16" i="6"/>
  <c r="Y17" i="6" a="1"/>
  <c r="Y17" i="6" s="1"/>
  <c r="Y18" i="6" a="1"/>
  <c r="Y18" i="6"/>
  <c r="Y19" i="6" a="1"/>
  <c r="Y19" i="6"/>
  <c r="Y20" i="6" a="1"/>
  <c r="Y20" i="6" s="1"/>
  <c r="Y21" i="6" a="1"/>
  <c r="Y21" i="6" s="1"/>
  <c r="Y22" i="6" a="1"/>
  <c r="Y22" i="6" s="1"/>
  <c r="Y23" i="6" a="1"/>
  <c r="Y23" i="6" s="1"/>
  <c r="Y24" i="6" a="1"/>
  <c r="Y24" i="6"/>
  <c r="Y25" i="6" a="1"/>
  <c r="Y25" i="6" s="1"/>
  <c r="Y26" i="6" a="1"/>
  <c r="Y26" i="6" s="1"/>
  <c r="Y27" i="6" a="1"/>
  <c r="Y27" i="6"/>
  <c r="Y28" i="6" a="1"/>
  <c r="Y28" i="6" s="1"/>
  <c r="Y29" i="6" a="1"/>
  <c r="Y29" i="6" s="1"/>
  <c r="Y30" i="6" a="1"/>
  <c r="Y30" i="6" s="1"/>
  <c r="Y31" i="6" a="1"/>
  <c r="Y31" i="6" s="1"/>
  <c r="Y32" i="6" a="1"/>
  <c r="Y32" i="6"/>
  <c r="Y33" i="6" a="1"/>
  <c r="Y33" i="6" s="1"/>
  <c r="Y34" i="6" a="1"/>
  <c r="Y34" i="6"/>
  <c r="Y35" i="6" a="1"/>
  <c r="Y35" i="6" s="1"/>
  <c r="Y36" i="6" a="1"/>
  <c r="Y36" i="6" s="1"/>
  <c r="Y37" i="6" a="1"/>
  <c r="Y37" i="6" s="1"/>
  <c r="Y38" i="6" a="1"/>
  <c r="Y38" i="6"/>
  <c r="Y39" i="6" a="1"/>
  <c r="Y39" i="6" s="1"/>
  <c r="Y40" i="6" a="1"/>
  <c r="Y40" i="6"/>
  <c r="Y41" i="6" a="1"/>
  <c r="Y41" i="6" s="1"/>
  <c r="Y42" i="6" a="1"/>
  <c r="Y42" i="6" s="1"/>
  <c r="Y43" i="6" a="1"/>
  <c r="Y43" i="6"/>
  <c r="Y44" i="6" a="1"/>
  <c r="Y44" i="6"/>
  <c r="Y45" i="6" a="1"/>
  <c r="Y45" i="6"/>
  <c r="Y46" i="6" a="1"/>
  <c r="Y46" i="6" s="1"/>
  <c r="Y47" i="6" a="1"/>
  <c r="Y47" i="6" s="1"/>
  <c r="Y48" i="6" a="1"/>
  <c r="Y48" i="6"/>
  <c r="Y49" i="6" a="1"/>
  <c r="Y49" i="6" s="1"/>
  <c r="Y50" i="6" a="1"/>
  <c r="Y50" i="6"/>
  <c r="Y51" i="6" a="1"/>
  <c r="Y51" i="6"/>
  <c r="Y52" i="6" a="1"/>
  <c r="Y52" i="6" s="1"/>
  <c r="Y53" i="6" a="1"/>
  <c r="Y53" i="6"/>
  <c r="Y54" i="6" a="1"/>
  <c r="Y54" i="6" s="1"/>
  <c r="Y55" i="6" a="1"/>
  <c r="Y55" i="6"/>
  <c r="Y56" i="6" a="1"/>
  <c r="Y56" i="6" s="1"/>
  <c r="Y57" i="6" a="1"/>
  <c r="Y57" i="6" s="1"/>
  <c r="Y58" i="6" a="1"/>
  <c r="Y58" i="6" s="1"/>
  <c r="Y59" i="6" a="1"/>
  <c r="Y59" i="6" s="1"/>
  <c r="Y60" i="6" a="1"/>
  <c r="Y60" i="6"/>
  <c r="Y61" i="6" a="1"/>
  <c r="Y61" i="6"/>
  <c r="Y62" i="6" a="1"/>
  <c r="Y62" i="6" s="1"/>
  <c r="Y63" i="6" a="1"/>
  <c r="Y63" i="6" s="1"/>
  <c r="Y64" i="6" a="1"/>
  <c r="Y64" i="6"/>
  <c r="Y65" i="6" a="1"/>
  <c r="Y65" i="6" s="1"/>
  <c r="Y66" i="6" a="1"/>
  <c r="Y66" i="6"/>
  <c r="Y67" i="6" a="1"/>
  <c r="Y67" i="6" s="1"/>
  <c r="Y68" i="6" a="1"/>
  <c r="Y68" i="6"/>
  <c r="Y69" i="6" a="1"/>
  <c r="Y69" i="6"/>
  <c r="Y70" i="6" a="1"/>
  <c r="Y70" i="6" s="1"/>
  <c r="Y71" i="6" a="1"/>
  <c r="Y71" i="6"/>
  <c r="Y72" i="6" a="1"/>
  <c r="Y72" i="6" s="1"/>
  <c r="Y73" i="6" a="1"/>
  <c r="Y73" i="6" s="1"/>
  <c r="Y74" i="6" a="1"/>
  <c r="Y74" i="6" s="1"/>
  <c r="Y75" i="6" a="1"/>
  <c r="Y75" i="6"/>
  <c r="Y76" i="6" a="1"/>
  <c r="Y76" i="6"/>
  <c r="Y77" i="6" a="1"/>
  <c r="Y77" i="6" s="1"/>
  <c r="Y78" i="6" a="1"/>
  <c r="Y78" i="6" s="1"/>
  <c r="Y79" i="6" a="1"/>
  <c r="Y79" i="6"/>
  <c r="Y80" i="6" a="1"/>
  <c r="Y80" i="6" s="1"/>
  <c r="Y81" i="6" a="1"/>
  <c r="Y81" i="6" s="1"/>
  <c r="Y82" i="6" a="1"/>
  <c r="Y82" i="6"/>
  <c r="Y83" i="6" a="1"/>
  <c r="Y83" i="6"/>
  <c r="Y84" i="6" a="1"/>
  <c r="Y84" i="6" s="1"/>
  <c r="Y85" i="6" a="1"/>
  <c r="Y85" i="6" s="1"/>
  <c r="Y86" i="6" a="1"/>
  <c r="Y86" i="6" s="1"/>
  <c r="Y87" i="6" a="1"/>
  <c r="Y87" i="6"/>
  <c r="Y88" i="6" a="1"/>
  <c r="Y88" i="6" s="1"/>
  <c r="Y89" i="6" a="1"/>
  <c r="Y89" i="6"/>
  <c r="Y90" i="6" a="1"/>
  <c r="Y90" i="6"/>
  <c r="Y91" i="6" a="1"/>
  <c r="Y91" i="6" s="1"/>
  <c r="Y92" i="6" a="1"/>
  <c r="Y92" i="6"/>
  <c r="Y93" i="6" a="1"/>
  <c r="Y93" i="6" s="1"/>
  <c r="Y94" i="6" a="1"/>
  <c r="Y94" i="6"/>
  <c r="Y95" i="6" a="1"/>
  <c r="Y95" i="6" s="1"/>
  <c r="Y96" i="6" a="1"/>
  <c r="Y96" i="6"/>
  <c r="Y97" i="6" a="1"/>
  <c r="Y97" i="6" s="1"/>
  <c r="Y98" i="6" a="1"/>
  <c r="Y98" i="6" s="1"/>
  <c r="Y99" i="6" a="1"/>
  <c r="Y99" i="6"/>
  <c r="Y100" i="6" a="1"/>
  <c r="Y100" i="6" s="1"/>
  <c r="Y101" i="6" a="1"/>
  <c r="Y101" i="6"/>
  <c r="Y102" i="6" a="1"/>
  <c r="Y102" i="6" s="1"/>
  <c r="Y103" i="6" a="1"/>
  <c r="Y103" i="6" s="1"/>
  <c r="Y104" i="6" a="1"/>
  <c r="Y104" i="6"/>
  <c r="Y105" i="6" a="1"/>
  <c r="Y105" i="6" s="1"/>
  <c r="Y6" i="6" a="1"/>
  <c r="Y6" i="6" s="1"/>
  <c r="P7" i="6"/>
  <c r="P8" i="6"/>
  <c r="P9" i="6"/>
  <c r="P10" i="6"/>
  <c r="P11" i="6"/>
  <c r="P12" i="6"/>
  <c r="P13" i="6"/>
  <c r="P14" i="6"/>
  <c r="P15" i="6"/>
  <c r="P16" i="6"/>
  <c r="P17" i="6"/>
  <c r="P18" i="6"/>
  <c r="P19" i="6"/>
  <c r="P20" i="6"/>
  <c r="P21" i="6"/>
  <c r="P22" i="6"/>
  <c r="P23" i="6"/>
  <c r="P24" i="6"/>
  <c r="P25" i="6"/>
  <c r="P26" i="6"/>
  <c r="P27" i="6"/>
  <c r="P28" i="6"/>
  <c r="P29" i="6"/>
  <c r="P30" i="6"/>
  <c r="P31" i="6"/>
  <c r="P32" i="6"/>
  <c r="P33" i="6"/>
  <c r="P34" i="6"/>
  <c r="P35" i="6"/>
  <c r="P36" i="6"/>
  <c r="P37" i="6"/>
  <c r="P38" i="6"/>
  <c r="P39" i="6"/>
  <c r="P40" i="6"/>
  <c r="P41" i="6"/>
  <c r="P42" i="6"/>
  <c r="P43" i="6"/>
  <c r="P44" i="6"/>
  <c r="P45" i="6"/>
  <c r="P46" i="6"/>
  <c r="P47" i="6"/>
  <c r="P48" i="6"/>
  <c r="P49" i="6"/>
  <c r="P50" i="6"/>
  <c r="P51" i="6"/>
  <c r="P52" i="6"/>
  <c r="P53" i="6"/>
  <c r="P54" i="6"/>
  <c r="P55" i="6"/>
  <c r="P56" i="6"/>
  <c r="P57" i="6"/>
  <c r="P58" i="6"/>
  <c r="P59" i="6"/>
  <c r="P60" i="6"/>
  <c r="P61" i="6"/>
  <c r="P62" i="6"/>
  <c r="P63" i="6"/>
  <c r="P64" i="6"/>
  <c r="P65" i="6"/>
  <c r="P66" i="6"/>
  <c r="P67" i="6"/>
  <c r="P68" i="6"/>
  <c r="P69" i="6"/>
  <c r="P70" i="6"/>
  <c r="P71" i="6"/>
  <c r="P72" i="6"/>
  <c r="P73" i="6"/>
  <c r="P74" i="6"/>
  <c r="P75" i="6"/>
  <c r="P76" i="6"/>
  <c r="P77" i="6"/>
  <c r="P78" i="6"/>
  <c r="P79" i="6"/>
  <c r="P80" i="6"/>
  <c r="P81" i="6"/>
  <c r="P82" i="6"/>
  <c r="P83" i="6"/>
  <c r="P84" i="6"/>
  <c r="P85" i="6"/>
  <c r="P86" i="6"/>
  <c r="P87" i="6"/>
  <c r="P88" i="6"/>
  <c r="P89" i="6"/>
  <c r="P90" i="6"/>
  <c r="P91" i="6"/>
  <c r="P92" i="6"/>
  <c r="P93" i="6"/>
  <c r="P94" i="6"/>
  <c r="P95" i="6"/>
  <c r="P96" i="6"/>
  <c r="P97" i="6"/>
  <c r="P98" i="6"/>
  <c r="P99" i="6"/>
  <c r="P100" i="6"/>
  <c r="P101" i="6"/>
  <c r="P102" i="6"/>
  <c r="P103" i="6"/>
  <c r="P104" i="6"/>
  <c r="P105" i="6"/>
  <c r="P6" i="6"/>
  <c r="J6" i="6"/>
  <c r="J12" i="6"/>
  <c r="J7" i="6"/>
  <c r="J8" i="6"/>
  <c r="J9" i="6"/>
  <c r="J10" i="6"/>
  <c r="J11" i="6"/>
  <c r="J13" i="6"/>
  <c r="J14" i="6"/>
  <c r="J15" i="6"/>
  <c r="J16" i="6"/>
  <c r="J17" i="6"/>
  <c r="J18" i="6"/>
  <c r="J19" i="6"/>
  <c r="J20" i="6"/>
  <c r="J21" i="6"/>
  <c r="J22" i="6"/>
  <c r="J23" i="6"/>
  <c r="J24" i="6"/>
  <c r="J25" i="6"/>
  <c r="J26" i="6"/>
  <c r="J27" i="6"/>
  <c r="J28" i="6"/>
  <c r="J29" i="6"/>
  <c r="J30" i="6"/>
  <c r="J31" i="6"/>
  <c r="J32" i="6"/>
  <c r="J33" i="6"/>
  <c r="J34" i="6"/>
  <c r="J35" i="6"/>
  <c r="J36" i="6"/>
  <c r="J37" i="6"/>
  <c r="J38" i="6"/>
  <c r="J39" i="6"/>
  <c r="J40" i="6"/>
  <c r="J41" i="6"/>
  <c r="J42" i="6"/>
  <c r="J43" i="6"/>
  <c r="J44" i="6"/>
  <c r="J45" i="6"/>
  <c r="J46" i="6"/>
  <c r="J47" i="6"/>
  <c r="J48" i="6"/>
  <c r="J49" i="6"/>
  <c r="J50" i="6"/>
  <c r="J51" i="6"/>
  <c r="J52" i="6"/>
  <c r="J53" i="6"/>
  <c r="J54" i="6"/>
  <c r="J55" i="6"/>
  <c r="J56" i="6"/>
  <c r="J57" i="6"/>
  <c r="J58" i="6"/>
  <c r="J59" i="6"/>
  <c r="J60" i="6"/>
  <c r="J61" i="6"/>
  <c r="J62" i="6"/>
  <c r="J63" i="6"/>
  <c r="J64" i="6"/>
  <c r="J65" i="6"/>
  <c r="J66" i="6"/>
  <c r="J67" i="6"/>
  <c r="J68" i="6"/>
  <c r="J69" i="6"/>
  <c r="J70" i="6"/>
  <c r="J71" i="6"/>
  <c r="J72" i="6"/>
  <c r="J73" i="6"/>
  <c r="J74" i="6"/>
  <c r="J75" i="6"/>
  <c r="J76" i="6"/>
  <c r="J77" i="6"/>
  <c r="J78" i="6"/>
  <c r="J79" i="6"/>
  <c r="J80" i="6"/>
  <c r="J81" i="6"/>
  <c r="J82" i="6"/>
  <c r="J83" i="6"/>
  <c r="J84" i="6"/>
  <c r="J85" i="6"/>
  <c r="J86" i="6"/>
  <c r="J87" i="6"/>
  <c r="J88" i="6"/>
  <c r="J89" i="6"/>
  <c r="J90" i="6"/>
  <c r="J91" i="6"/>
  <c r="J92" i="6"/>
  <c r="J93" i="6"/>
  <c r="J94" i="6"/>
  <c r="J95" i="6"/>
  <c r="J96" i="6"/>
  <c r="J97" i="6"/>
  <c r="J98" i="6"/>
  <c r="J99" i="6"/>
  <c r="J100" i="6"/>
  <c r="J101" i="6"/>
  <c r="J102" i="6"/>
  <c r="J103" i="6"/>
  <c r="J104" i="6"/>
  <c r="J105" i="6"/>
  <c r="Z6" i="6" a="1"/>
  <c r="Z6" i="6" s="1"/>
  <c r="Y10" i="8" l="1"/>
  <c r="Y11" i="8"/>
  <c r="Y12" i="8"/>
  <c r="U6" i="8"/>
  <c r="V6" i="8" s="1"/>
  <c r="U99" i="8"/>
  <c r="V99" i="8" s="1"/>
  <c r="U98" i="8"/>
  <c r="V98" i="8" s="1"/>
  <c r="U97" i="8"/>
  <c r="V97" i="8" s="1"/>
  <c r="U96" i="8"/>
  <c r="V96" i="8" s="1"/>
  <c r="U95" i="8"/>
  <c r="V95" i="8" s="1"/>
  <c r="U94" i="8"/>
  <c r="V94" i="8" s="1"/>
  <c r="U93" i="8"/>
  <c r="V93" i="8" s="1"/>
  <c r="U92" i="8"/>
  <c r="V92" i="8" s="1"/>
  <c r="U91" i="8"/>
  <c r="V91" i="8" s="1"/>
  <c r="U90" i="8"/>
  <c r="V90" i="8" s="1"/>
  <c r="V89" i="8"/>
  <c r="U89" i="8"/>
  <c r="U88" i="8"/>
  <c r="V88" i="8" s="1"/>
  <c r="U87" i="8"/>
  <c r="V87" i="8" s="1"/>
  <c r="U86" i="8"/>
  <c r="V86" i="8" s="1"/>
  <c r="U85" i="8"/>
  <c r="V85" i="8" s="1"/>
  <c r="U84" i="8"/>
  <c r="V84" i="8" s="1"/>
  <c r="U83" i="8"/>
  <c r="V83" i="8" s="1"/>
  <c r="U82" i="8"/>
  <c r="V82" i="8" s="1"/>
  <c r="U81" i="8"/>
  <c r="V81" i="8" s="1"/>
  <c r="U80" i="8"/>
  <c r="V80" i="8" s="1"/>
  <c r="U79" i="8"/>
  <c r="V79" i="8" s="1"/>
  <c r="U78" i="8"/>
  <c r="V78" i="8" s="1"/>
  <c r="U77" i="8"/>
  <c r="V77" i="8" s="1"/>
  <c r="U76" i="8"/>
  <c r="V76" i="8" s="1"/>
  <c r="U75" i="8"/>
  <c r="V75" i="8" s="1"/>
  <c r="U74" i="8"/>
  <c r="V74" i="8" s="1"/>
  <c r="U73" i="8"/>
  <c r="V73" i="8" s="1"/>
  <c r="U72" i="8"/>
  <c r="V72" i="8" s="1"/>
  <c r="U71" i="8"/>
  <c r="V71" i="8" s="1"/>
  <c r="U70" i="8"/>
  <c r="V70" i="8" s="1"/>
  <c r="U69" i="8"/>
  <c r="V69" i="8" s="1"/>
  <c r="V68" i="8"/>
  <c r="U68" i="8"/>
  <c r="U67" i="8"/>
  <c r="V67" i="8" s="1"/>
  <c r="U66" i="8"/>
  <c r="V66" i="8" s="1"/>
  <c r="U65" i="8"/>
  <c r="V65" i="8" s="1"/>
  <c r="U64" i="8"/>
  <c r="V64" i="8" s="1"/>
  <c r="U63" i="8"/>
  <c r="V63" i="8" s="1"/>
  <c r="U62" i="8"/>
  <c r="V62" i="8" s="1"/>
  <c r="U61" i="8"/>
  <c r="V61" i="8" s="1"/>
  <c r="U60" i="8"/>
  <c r="V60" i="8" s="1"/>
  <c r="U59" i="8"/>
  <c r="V59" i="8" s="1"/>
  <c r="U58" i="8"/>
  <c r="V58" i="8" s="1"/>
  <c r="U57" i="8"/>
  <c r="V57" i="8" s="1"/>
  <c r="U56" i="8"/>
  <c r="V56" i="8" s="1"/>
  <c r="U55" i="8"/>
  <c r="V55" i="8" s="1"/>
  <c r="V54" i="8"/>
  <c r="U54" i="8"/>
  <c r="U53" i="8"/>
  <c r="V53" i="8" s="1"/>
  <c r="U52" i="8"/>
  <c r="V52" i="8" s="1"/>
  <c r="U51" i="8"/>
  <c r="V51" i="8" s="1"/>
  <c r="U50" i="8"/>
  <c r="V50" i="8" s="1"/>
  <c r="U49" i="8"/>
  <c r="V49" i="8" s="1"/>
  <c r="U48" i="8"/>
  <c r="V48" i="8" s="1"/>
  <c r="U47" i="8"/>
  <c r="V47" i="8" s="1"/>
  <c r="U46" i="8"/>
  <c r="V46" i="8" s="1"/>
  <c r="U45" i="8"/>
  <c r="V45" i="8" s="1"/>
  <c r="U44" i="8"/>
  <c r="V44" i="8" s="1"/>
  <c r="U43" i="8"/>
  <c r="V43" i="8" s="1"/>
  <c r="U42" i="8"/>
  <c r="V42" i="8" s="1"/>
  <c r="U41" i="8"/>
  <c r="V41" i="8" s="1"/>
  <c r="V40" i="8"/>
  <c r="U40" i="8"/>
  <c r="U39" i="8"/>
  <c r="V39" i="8" s="1"/>
  <c r="U38" i="8"/>
  <c r="V38" i="8" s="1"/>
  <c r="U37" i="8"/>
  <c r="V37" i="8" s="1"/>
  <c r="U36" i="8"/>
  <c r="V36" i="8" s="1"/>
  <c r="U35" i="8"/>
  <c r="V35" i="8" s="1"/>
  <c r="U34" i="8"/>
  <c r="V34" i="8" s="1"/>
  <c r="U33" i="8"/>
  <c r="V33" i="8" s="1"/>
  <c r="U32" i="8"/>
  <c r="V32" i="8" s="1"/>
  <c r="U31" i="8"/>
  <c r="V31" i="8" s="1"/>
  <c r="U30" i="8"/>
  <c r="V30" i="8" s="1"/>
  <c r="U29" i="8"/>
  <c r="V29" i="8" s="1"/>
  <c r="U28" i="8"/>
  <c r="V28" i="8" s="1"/>
  <c r="U27" i="8"/>
  <c r="V27" i="8" s="1"/>
  <c r="U26" i="8"/>
  <c r="V26" i="8" s="1"/>
  <c r="U25" i="8"/>
  <c r="V25" i="8" s="1"/>
  <c r="U24" i="8"/>
  <c r="V24" i="8" s="1"/>
  <c r="U23" i="8"/>
  <c r="V23" i="8" s="1"/>
  <c r="U22" i="8"/>
  <c r="V22" i="8" s="1"/>
  <c r="U21" i="8"/>
  <c r="V21" i="8" s="1"/>
  <c r="U20" i="8"/>
  <c r="V20" i="8" s="1"/>
  <c r="V19" i="8"/>
  <c r="U19" i="8"/>
  <c r="U18" i="8"/>
  <c r="V18" i="8" s="1"/>
  <c r="U17" i="8"/>
  <c r="U16" i="8"/>
  <c r="V16" i="8" s="1"/>
  <c r="U15" i="8"/>
  <c r="U14" i="8"/>
  <c r="V14" i="8" s="1"/>
  <c r="U13" i="8"/>
  <c r="V13" i="8" s="1"/>
  <c r="U12" i="8"/>
  <c r="V12" i="8" s="1"/>
  <c r="U11" i="8"/>
  <c r="V11" i="8" s="1"/>
  <c r="U10" i="8"/>
  <c r="V10" i="8" s="1"/>
  <c r="U9" i="8"/>
  <c r="V9" i="8" s="1"/>
  <c r="U8" i="8"/>
  <c r="V8" i="8" s="1"/>
  <c r="U7" i="8"/>
  <c r="U5" i="8"/>
  <c r="S99" i="8"/>
  <c r="S98" i="8"/>
  <c r="S97" i="8"/>
  <c r="S96" i="8"/>
  <c r="S95" i="8"/>
  <c r="S94" i="8"/>
  <c r="S93" i="8"/>
  <c r="S92" i="8"/>
  <c r="S91" i="8"/>
  <c r="S90" i="8"/>
  <c r="S89" i="8"/>
  <c r="S88" i="8"/>
  <c r="S87" i="8"/>
  <c r="S86" i="8"/>
  <c r="S85" i="8"/>
  <c r="S84" i="8"/>
  <c r="S83" i="8"/>
  <c r="S82" i="8"/>
  <c r="S81" i="8"/>
  <c r="S80" i="8"/>
  <c r="S79" i="8"/>
  <c r="S78" i="8"/>
  <c r="S77" i="8"/>
  <c r="S76" i="8"/>
  <c r="S75" i="8"/>
  <c r="S74" i="8"/>
  <c r="S73" i="8"/>
  <c r="S72" i="8"/>
  <c r="S71" i="8"/>
  <c r="S70" i="8"/>
  <c r="S69" i="8"/>
  <c r="S68" i="8"/>
  <c r="S67" i="8"/>
  <c r="S66" i="8"/>
  <c r="S65" i="8"/>
  <c r="S64" i="8"/>
  <c r="S63" i="8"/>
  <c r="S62" i="8"/>
  <c r="S61" i="8"/>
  <c r="S60" i="8"/>
  <c r="S59" i="8"/>
  <c r="S58" i="8"/>
  <c r="S57" i="8"/>
  <c r="S56" i="8"/>
  <c r="S55" i="8"/>
  <c r="S54" i="8"/>
  <c r="S53" i="8"/>
  <c r="S52" i="8"/>
  <c r="S51" i="8"/>
  <c r="S50" i="8"/>
  <c r="S49" i="8"/>
  <c r="S48" i="8"/>
  <c r="S47" i="8"/>
  <c r="S46" i="8"/>
  <c r="S45" i="8"/>
  <c r="S44" i="8"/>
  <c r="S43" i="8"/>
  <c r="S42" i="8"/>
  <c r="S41" i="8"/>
  <c r="S40" i="8"/>
  <c r="S39" i="8"/>
  <c r="S38" i="8"/>
  <c r="S37" i="8"/>
  <c r="S36" i="8"/>
  <c r="S35" i="8"/>
  <c r="S34" i="8"/>
  <c r="S33" i="8"/>
  <c r="S32" i="8"/>
  <c r="S31" i="8"/>
  <c r="S30" i="8"/>
  <c r="S29" i="8"/>
  <c r="S28" i="8"/>
  <c r="S27" i="8"/>
  <c r="S26" i="8"/>
  <c r="S25" i="8"/>
  <c r="S24" i="8"/>
  <c r="S23" i="8"/>
  <c r="S22" i="8"/>
  <c r="S21" i="8"/>
  <c r="S20" i="8"/>
  <c r="S19" i="8"/>
  <c r="S18" i="8"/>
  <c r="S17" i="8"/>
  <c r="S16" i="8"/>
  <c r="S15" i="8"/>
  <c r="S14" i="8"/>
  <c r="S13" i="8"/>
  <c r="S12" i="8"/>
  <c r="S11" i="8"/>
  <c r="S10" i="8"/>
  <c r="S9" i="8"/>
  <c r="S8" i="8"/>
  <c r="S7" i="8"/>
  <c r="S6" i="8"/>
  <c r="S5" i="8"/>
  <c r="U7" i="6"/>
  <c r="U8" i="6"/>
  <c r="U9" i="6"/>
  <c r="U10" i="6"/>
  <c r="U11" i="6"/>
  <c r="U12" i="6"/>
  <c r="U13" i="6"/>
  <c r="U14" i="6"/>
  <c r="U15" i="6"/>
  <c r="U16" i="6"/>
  <c r="U17" i="6"/>
  <c r="U18" i="6"/>
  <c r="U19" i="6"/>
  <c r="U20" i="6"/>
  <c r="U21" i="6"/>
  <c r="U22" i="6"/>
  <c r="U23" i="6"/>
  <c r="U24" i="6"/>
  <c r="U25" i="6"/>
  <c r="U26" i="6"/>
  <c r="U27" i="6"/>
  <c r="U28" i="6"/>
  <c r="U29" i="6"/>
  <c r="U30" i="6"/>
  <c r="U31" i="6"/>
  <c r="U32" i="6"/>
  <c r="U33" i="6"/>
  <c r="U34" i="6"/>
  <c r="U35" i="6"/>
  <c r="U36" i="6"/>
  <c r="U37" i="6"/>
  <c r="U38" i="6"/>
  <c r="U39" i="6"/>
  <c r="U40" i="6"/>
  <c r="U41" i="6"/>
  <c r="U42" i="6"/>
  <c r="U43" i="6"/>
  <c r="U44" i="6"/>
  <c r="U45" i="6"/>
  <c r="U46" i="6"/>
  <c r="U47" i="6"/>
  <c r="U48" i="6"/>
  <c r="U49" i="6"/>
  <c r="U50" i="6"/>
  <c r="U51" i="6"/>
  <c r="U52" i="6"/>
  <c r="U53" i="6"/>
  <c r="U54" i="6"/>
  <c r="U55" i="6"/>
  <c r="U56" i="6"/>
  <c r="U57" i="6"/>
  <c r="U58" i="6"/>
  <c r="U59" i="6"/>
  <c r="U60" i="6"/>
  <c r="U61" i="6"/>
  <c r="U62" i="6"/>
  <c r="U63" i="6"/>
  <c r="U64" i="6"/>
  <c r="U65" i="6"/>
  <c r="U66" i="6"/>
  <c r="U67" i="6"/>
  <c r="U68" i="6"/>
  <c r="U69" i="6"/>
  <c r="U70" i="6"/>
  <c r="U71" i="6"/>
  <c r="U72" i="6"/>
  <c r="U73" i="6"/>
  <c r="U74" i="6"/>
  <c r="U75" i="6"/>
  <c r="U76" i="6"/>
  <c r="U77" i="6"/>
  <c r="U78" i="6"/>
  <c r="U79" i="6"/>
  <c r="U80" i="6"/>
  <c r="U81" i="6"/>
  <c r="U82" i="6"/>
  <c r="U83" i="6"/>
  <c r="U84" i="6"/>
  <c r="U85" i="6"/>
  <c r="U86" i="6"/>
  <c r="U87" i="6"/>
  <c r="U88" i="6"/>
  <c r="U89" i="6"/>
  <c r="U90" i="6"/>
  <c r="U91" i="6"/>
  <c r="U92" i="6"/>
  <c r="U93" i="6"/>
  <c r="U94" i="6"/>
  <c r="U95" i="6"/>
  <c r="U96" i="6"/>
  <c r="U97" i="6"/>
  <c r="U98" i="6"/>
  <c r="U99" i="6"/>
  <c r="U100" i="6"/>
  <c r="U101" i="6"/>
  <c r="U102" i="6"/>
  <c r="U103" i="6"/>
  <c r="U104" i="6"/>
  <c r="U105" i="6"/>
  <c r="U6" i="6"/>
  <c r="V5" i="8" l="1"/>
  <c r="V7" i="8"/>
  <c r="V15" i="8"/>
  <c r="V17" i="8"/>
  <c r="AL7" i="6" l="1"/>
  <c r="AL8" i="6"/>
  <c r="AL9" i="6"/>
  <c r="AL10" i="6"/>
  <c r="AL11" i="6"/>
  <c r="AL12" i="6"/>
  <c r="AL13" i="6"/>
  <c r="AL14" i="6"/>
  <c r="AL15" i="6"/>
  <c r="AL16" i="6"/>
  <c r="AL17" i="6"/>
  <c r="AL18" i="6"/>
  <c r="AL19" i="6"/>
  <c r="AL20" i="6"/>
  <c r="AL21" i="6"/>
  <c r="AL22" i="6"/>
  <c r="AL23" i="6"/>
  <c r="AL24" i="6"/>
  <c r="AL25" i="6"/>
  <c r="AL26" i="6"/>
  <c r="AL27" i="6"/>
  <c r="AL28" i="6"/>
  <c r="AL29" i="6"/>
  <c r="AL30" i="6"/>
  <c r="AL31" i="6"/>
  <c r="AL32" i="6"/>
  <c r="AL33" i="6"/>
  <c r="AL34" i="6"/>
  <c r="AL35" i="6"/>
  <c r="AL36" i="6"/>
  <c r="AL37" i="6"/>
  <c r="AL38" i="6"/>
  <c r="AL39" i="6"/>
  <c r="AL40" i="6"/>
  <c r="AL41" i="6"/>
  <c r="AL42" i="6"/>
  <c r="AL43" i="6"/>
  <c r="AL44" i="6"/>
  <c r="AL45" i="6"/>
  <c r="AL46" i="6"/>
  <c r="AL47" i="6"/>
  <c r="AL48" i="6"/>
  <c r="AL49" i="6"/>
  <c r="AL50" i="6"/>
  <c r="AL51" i="6"/>
  <c r="AL52" i="6"/>
  <c r="AL53" i="6"/>
  <c r="AL54" i="6"/>
  <c r="AL55" i="6"/>
  <c r="AL56" i="6"/>
  <c r="AL57" i="6"/>
  <c r="AL58" i="6"/>
  <c r="AL59" i="6"/>
  <c r="AL60" i="6"/>
  <c r="AL61" i="6"/>
  <c r="AL62" i="6"/>
  <c r="AL63" i="6"/>
  <c r="AL64" i="6"/>
  <c r="AL65" i="6"/>
  <c r="AL66" i="6"/>
  <c r="AL67" i="6"/>
  <c r="AL68" i="6"/>
  <c r="AL69" i="6"/>
  <c r="AL70" i="6"/>
  <c r="AL71" i="6"/>
  <c r="AL72" i="6"/>
  <c r="AL73" i="6"/>
  <c r="AL74" i="6"/>
  <c r="AL75" i="6"/>
  <c r="AL76" i="6"/>
  <c r="AL77" i="6"/>
  <c r="AL78" i="6"/>
  <c r="AL79" i="6"/>
  <c r="AL80" i="6"/>
  <c r="AL81" i="6"/>
  <c r="AL82" i="6"/>
  <c r="AL83" i="6"/>
  <c r="AL84" i="6"/>
  <c r="AL85" i="6"/>
  <c r="AL86" i="6"/>
  <c r="AL87" i="6"/>
  <c r="AL88" i="6"/>
  <c r="AL89" i="6"/>
  <c r="AL90" i="6"/>
  <c r="AL91" i="6"/>
  <c r="AL92" i="6"/>
  <c r="AL93" i="6"/>
  <c r="AL94" i="6"/>
  <c r="AL95" i="6"/>
  <c r="AL96" i="6"/>
  <c r="AL97" i="6"/>
  <c r="AL98" i="6"/>
  <c r="AL99" i="6"/>
  <c r="AL100" i="6"/>
  <c r="AL101" i="6"/>
  <c r="AL102" i="6"/>
  <c r="AL103" i="6"/>
  <c r="AL104" i="6"/>
  <c r="AL105" i="6"/>
  <c r="Q58" i="6"/>
  <c r="V58" i="6" s="1"/>
  <c r="Q72" i="6"/>
  <c r="V72" i="6" s="1"/>
  <c r="Q98" i="6"/>
  <c r="V98" i="6" s="1"/>
  <c r="Q100" i="6"/>
  <c r="V100" i="6" s="1"/>
  <c r="Q7" i="6"/>
  <c r="Q8" i="6"/>
  <c r="V8" i="6" s="1"/>
  <c r="Q9" i="6"/>
  <c r="Q10" i="6"/>
  <c r="V10" i="6" s="1"/>
  <c r="Q11" i="6"/>
  <c r="V11" i="6" s="1"/>
  <c r="Q12" i="6"/>
  <c r="Q13" i="6"/>
  <c r="V13" i="6" s="1"/>
  <c r="Q14" i="6"/>
  <c r="V14" i="6" s="1"/>
  <c r="Q15" i="6"/>
  <c r="V15" i="6" s="1"/>
  <c r="Q16" i="6"/>
  <c r="V16" i="6" s="1"/>
  <c r="Q17" i="6"/>
  <c r="V17" i="6" s="1"/>
  <c r="Q18" i="6"/>
  <c r="V18" i="6" s="1"/>
  <c r="Q19" i="6"/>
  <c r="V19" i="6" s="1"/>
  <c r="Q20" i="6"/>
  <c r="V20" i="6" s="1"/>
  <c r="Q21" i="6"/>
  <c r="V21" i="6" s="1"/>
  <c r="Q22" i="6"/>
  <c r="V22" i="6" s="1"/>
  <c r="Q23" i="6"/>
  <c r="V23" i="6" s="1"/>
  <c r="Q24" i="6"/>
  <c r="V24" i="6" s="1"/>
  <c r="Q25" i="6"/>
  <c r="V25" i="6" s="1"/>
  <c r="Q26" i="6"/>
  <c r="V26" i="6" s="1"/>
  <c r="Q27" i="6"/>
  <c r="V27" i="6" s="1"/>
  <c r="Q28" i="6"/>
  <c r="V28" i="6" s="1"/>
  <c r="Q29" i="6"/>
  <c r="V29" i="6" s="1"/>
  <c r="Q30" i="6"/>
  <c r="V30" i="6" s="1"/>
  <c r="Q31" i="6"/>
  <c r="V31" i="6" s="1"/>
  <c r="Q32" i="6"/>
  <c r="V32" i="6" s="1"/>
  <c r="Q33" i="6"/>
  <c r="V33" i="6" s="1"/>
  <c r="Q34" i="6"/>
  <c r="V34" i="6" s="1"/>
  <c r="Q35" i="6"/>
  <c r="V35" i="6" s="1"/>
  <c r="Q36" i="6"/>
  <c r="V36" i="6" s="1"/>
  <c r="Q37" i="6"/>
  <c r="V37" i="6" s="1"/>
  <c r="Q38" i="6"/>
  <c r="V38" i="6" s="1"/>
  <c r="Q39" i="6"/>
  <c r="V39" i="6" s="1"/>
  <c r="Q40" i="6"/>
  <c r="V40" i="6" s="1"/>
  <c r="Q41" i="6"/>
  <c r="V41" i="6" s="1"/>
  <c r="Q42" i="6"/>
  <c r="V42" i="6" s="1"/>
  <c r="Q43" i="6"/>
  <c r="V43" i="6" s="1"/>
  <c r="Q44" i="6"/>
  <c r="V44" i="6" s="1"/>
  <c r="Q45" i="6"/>
  <c r="V45" i="6" s="1"/>
  <c r="Q46" i="6"/>
  <c r="V46" i="6" s="1"/>
  <c r="Q47" i="6"/>
  <c r="V47" i="6" s="1"/>
  <c r="Q48" i="6"/>
  <c r="V48" i="6" s="1"/>
  <c r="Q49" i="6"/>
  <c r="V49" i="6" s="1"/>
  <c r="Q50" i="6"/>
  <c r="V50" i="6" s="1"/>
  <c r="Q51" i="6"/>
  <c r="V51" i="6" s="1"/>
  <c r="Q52" i="6"/>
  <c r="V52" i="6" s="1"/>
  <c r="Q53" i="6"/>
  <c r="V53" i="6" s="1"/>
  <c r="Q54" i="6"/>
  <c r="V54" i="6" s="1"/>
  <c r="Q55" i="6"/>
  <c r="V55" i="6" s="1"/>
  <c r="Q56" i="6"/>
  <c r="V56" i="6" s="1"/>
  <c r="Q57" i="6"/>
  <c r="V57" i="6" s="1"/>
  <c r="Q59" i="6"/>
  <c r="V59" i="6" s="1"/>
  <c r="Q60" i="6"/>
  <c r="V60" i="6" s="1"/>
  <c r="Q61" i="6"/>
  <c r="V61" i="6" s="1"/>
  <c r="Q62" i="6"/>
  <c r="V62" i="6" s="1"/>
  <c r="Q63" i="6"/>
  <c r="V63" i="6" s="1"/>
  <c r="Q64" i="6"/>
  <c r="V64" i="6" s="1"/>
  <c r="Q65" i="6"/>
  <c r="V65" i="6" s="1"/>
  <c r="Q66" i="6"/>
  <c r="V66" i="6" s="1"/>
  <c r="Q67" i="6"/>
  <c r="V67" i="6" s="1"/>
  <c r="Q68" i="6"/>
  <c r="V68" i="6" s="1"/>
  <c r="Q69" i="6"/>
  <c r="V69" i="6" s="1"/>
  <c r="Q70" i="6"/>
  <c r="V70" i="6" s="1"/>
  <c r="Q71" i="6"/>
  <c r="V71" i="6" s="1"/>
  <c r="Q73" i="6"/>
  <c r="V73" i="6" s="1"/>
  <c r="Q74" i="6"/>
  <c r="V74" i="6" s="1"/>
  <c r="Q75" i="6"/>
  <c r="V75" i="6" s="1"/>
  <c r="Q76" i="6"/>
  <c r="V76" i="6" s="1"/>
  <c r="Q77" i="6"/>
  <c r="V77" i="6" s="1"/>
  <c r="Q78" i="6"/>
  <c r="V78" i="6" s="1"/>
  <c r="Q79" i="6"/>
  <c r="V79" i="6" s="1"/>
  <c r="Q80" i="6"/>
  <c r="V80" i="6" s="1"/>
  <c r="Q81" i="6"/>
  <c r="V81" i="6" s="1"/>
  <c r="Q82" i="6"/>
  <c r="V82" i="6" s="1"/>
  <c r="Q83" i="6"/>
  <c r="V83" i="6" s="1"/>
  <c r="Q84" i="6"/>
  <c r="V84" i="6" s="1"/>
  <c r="Q85" i="6"/>
  <c r="V85" i="6" s="1"/>
  <c r="Q86" i="6"/>
  <c r="V86" i="6" s="1"/>
  <c r="Q87" i="6"/>
  <c r="V87" i="6" s="1"/>
  <c r="Q88" i="6"/>
  <c r="V88" i="6" s="1"/>
  <c r="Q89" i="6"/>
  <c r="V89" i="6" s="1"/>
  <c r="Q90" i="6"/>
  <c r="V90" i="6" s="1"/>
  <c r="Q91" i="6"/>
  <c r="V91" i="6" s="1"/>
  <c r="Q92" i="6"/>
  <c r="V92" i="6" s="1"/>
  <c r="Q93" i="6"/>
  <c r="V93" i="6" s="1"/>
  <c r="Q94" i="6"/>
  <c r="V94" i="6" s="1"/>
  <c r="Q95" i="6"/>
  <c r="V95" i="6" s="1"/>
  <c r="Q96" i="6"/>
  <c r="V96" i="6" s="1"/>
  <c r="Q97" i="6"/>
  <c r="V97" i="6" s="1"/>
  <c r="Q99" i="6"/>
  <c r="V99" i="6" s="1"/>
  <c r="Q101" i="6"/>
  <c r="V101" i="6" s="1"/>
  <c r="Q102" i="6"/>
  <c r="V102" i="6" s="1"/>
  <c r="Q103" i="6"/>
  <c r="V103" i="6" s="1"/>
  <c r="Q104" i="6"/>
  <c r="V104" i="6" s="1"/>
  <c r="Q105" i="6"/>
  <c r="V105" i="6" s="1"/>
  <c r="AD51" i="6" l="1"/>
  <c r="AG51" i="6" s="1"/>
  <c r="AF51" i="6" s="1"/>
  <c r="AD8" i="6"/>
  <c r="AM8" i="6" s="1"/>
  <c r="AN8" i="6" s="1"/>
  <c r="AD10" i="6"/>
  <c r="AG10" i="6" s="1"/>
  <c r="AF10" i="6" s="1"/>
  <c r="AD59" i="6"/>
  <c r="AM59" i="6" s="1"/>
  <c r="AN59" i="6" s="1"/>
  <c r="AD66" i="6"/>
  <c r="AM66" i="6" s="1"/>
  <c r="AN66" i="6" s="1"/>
  <c r="AD30" i="6"/>
  <c r="AM30" i="6" s="1"/>
  <c r="AN30" i="6" s="1"/>
  <c r="AD101" i="6"/>
  <c r="AG101" i="6" s="1"/>
  <c r="AF101" i="6" s="1"/>
  <c r="AD77" i="6"/>
  <c r="AM77" i="6" s="1"/>
  <c r="AN77" i="6" s="1"/>
  <c r="AD104" i="6"/>
  <c r="AG104" i="6" s="1"/>
  <c r="AF104" i="6" s="1"/>
  <c r="AD76" i="6"/>
  <c r="AG76" i="6" s="1"/>
  <c r="AF76" i="6" s="1"/>
  <c r="AD103" i="6"/>
  <c r="AM103" i="6" s="1"/>
  <c r="AN103" i="6" s="1"/>
  <c r="AD50" i="6"/>
  <c r="AM50" i="6" s="1"/>
  <c r="AN50" i="6" s="1"/>
  <c r="AD48" i="6"/>
  <c r="AG48" i="6" s="1"/>
  <c r="AF48" i="6" s="1"/>
  <c r="AD47" i="6"/>
  <c r="AM47" i="6" s="1"/>
  <c r="AN47" i="6" s="1"/>
  <c r="AD32" i="6"/>
  <c r="AG32" i="6" s="1"/>
  <c r="AF32" i="6" s="1"/>
  <c r="AD33" i="6"/>
  <c r="AG33" i="6" s="1"/>
  <c r="AF33" i="6" s="1"/>
  <c r="AD91" i="6"/>
  <c r="AM91" i="6" s="1"/>
  <c r="AN91" i="6" s="1"/>
  <c r="AD55" i="6"/>
  <c r="AG55" i="6" s="1"/>
  <c r="AF55" i="6" s="1"/>
  <c r="AD67" i="6"/>
  <c r="AG67" i="6" s="1"/>
  <c r="AF67" i="6" s="1"/>
  <c r="AD79" i="6"/>
  <c r="AM79" i="6" s="1"/>
  <c r="AN79" i="6" s="1"/>
  <c r="AD65" i="6"/>
  <c r="AG65" i="6" s="1"/>
  <c r="AF65" i="6" s="1"/>
  <c r="AD37" i="6"/>
  <c r="AG37" i="6" s="1"/>
  <c r="AF37" i="6" s="1"/>
  <c r="AD23" i="6"/>
  <c r="AG23" i="6" s="1"/>
  <c r="AF23" i="6" s="1"/>
  <c r="AD58" i="6"/>
  <c r="AM58" i="6" s="1"/>
  <c r="AN58" i="6" s="1"/>
  <c r="AD20" i="6"/>
  <c r="AG20" i="6" s="1"/>
  <c r="AF20" i="6" s="1"/>
  <c r="AD31" i="6"/>
  <c r="AG31" i="6" s="1"/>
  <c r="AF31" i="6" s="1"/>
  <c r="AD94" i="6"/>
  <c r="AM94" i="6" s="1"/>
  <c r="AN94" i="6" s="1"/>
  <c r="AD82" i="6"/>
  <c r="AG82" i="6" s="1"/>
  <c r="AF82" i="6" s="1"/>
  <c r="AD40" i="6"/>
  <c r="AG40" i="6" s="1"/>
  <c r="AF40" i="6" s="1"/>
  <c r="AD83" i="6"/>
  <c r="AM83" i="6" s="1"/>
  <c r="AN83" i="6" s="1"/>
  <c r="AD62" i="6"/>
  <c r="AM62" i="6" s="1"/>
  <c r="AN62" i="6" s="1"/>
  <c r="AD14" i="6"/>
  <c r="AG14" i="6" s="1"/>
  <c r="AF14" i="6" s="1"/>
  <c r="AD75" i="6"/>
  <c r="AG75" i="6" s="1"/>
  <c r="AF75" i="6" s="1"/>
  <c r="AD100" i="6"/>
  <c r="AG100" i="6" s="1"/>
  <c r="AF100" i="6" s="1"/>
  <c r="AD63" i="6"/>
  <c r="AG63" i="6" s="1"/>
  <c r="AF63" i="6" s="1"/>
  <c r="AD93" i="6"/>
  <c r="AG93" i="6" s="1"/>
  <c r="AF93" i="6" s="1"/>
  <c r="AD92" i="6"/>
  <c r="AM92" i="6" s="1"/>
  <c r="AN92" i="6" s="1"/>
  <c r="AD22" i="6"/>
  <c r="AM22" i="6" s="1"/>
  <c r="AN22" i="6" s="1"/>
  <c r="AD21" i="6"/>
  <c r="AG21" i="6" s="1"/>
  <c r="AF21" i="6" s="1"/>
  <c r="AD88" i="6"/>
  <c r="AG88" i="6" s="1"/>
  <c r="AF88" i="6" s="1"/>
  <c r="AD16" i="6"/>
  <c r="AG16" i="6" s="1"/>
  <c r="AF16" i="6" s="1"/>
  <c r="AD74" i="6"/>
  <c r="AG74" i="6" s="1"/>
  <c r="AF74" i="6" s="1"/>
  <c r="AD46" i="6"/>
  <c r="AG46" i="6" s="1"/>
  <c r="AF46" i="6" s="1"/>
  <c r="AD18" i="6"/>
  <c r="AM18" i="6" s="1"/>
  <c r="AN18" i="6" s="1"/>
  <c r="AD45" i="6"/>
  <c r="AG45" i="6" s="1"/>
  <c r="AF45" i="6" s="1"/>
  <c r="AD17" i="6"/>
  <c r="AM17" i="6" s="1"/>
  <c r="AN17" i="6" s="1"/>
  <c r="AD78" i="6"/>
  <c r="AG78" i="6" s="1"/>
  <c r="AF78" i="6" s="1"/>
  <c r="AD42" i="6"/>
  <c r="AG42" i="6" s="1"/>
  <c r="AF42" i="6" s="1"/>
  <c r="AD28" i="6"/>
  <c r="AM28" i="6" s="1"/>
  <c r="AN28" i="6" s="1"/>
  <c r="AD27" i="6"/>
  <c r="AM27" i="6" s="1"/>
  <c r="AN27" i="6" s="1"/>
  <c r="AD102" i="6"/>
  <c r="AG102" i="6" s="1"/>
  <c r="AF102" i="6" s="1"/>
  <c r="AD60" i="6"/>
  <c r="AM60" i="6" s="1"/>
  <c r="AN60" i="6" s="1"/>
  <c r="AD99" i="6"/>
  <c r="AG99" i="6" s="1"/>
  <c r="AF99" i="6" s="1"/>
  <c r="AD85" i="6"/>
  <c r="AM85" i="6" s="1"/>
  <c r="AN85" i="6" s="1"/>
  <c r="AD71" i="6"/>
  <c r="AM71" i="6" s="1"/>
  <c r="AN71" i="6" s="1"/>
  <c r="AD57" i="6"/>
  <c r="AG57" i="6" s="1"/>
  <c r="AF57" i="6" s="1"/>
  <c r="AD43" i="6"/>
  <c r="AG43" i="6" s="1"/>
  <c r="AF43" i="6" s="1"/>
  <c r="AD29" i="6"/>
  <c r="AG29" i="6" s="1"/>
  <c r="AF29" i="6" s="1"/>
  <c r="AD15" i="6"/>
  <c r="AG15" i="6" s="1"/>
  <c r="AF15" i="6" s="1"/>
  <c r="AD13" i="6"/>
  <c r="AG13" i="6" s="1"/>
  <c r="AF13" i="6" s="1"/>
  <c r="AD36" i="6"/>
  <c r="AM36" i="6" s="1"/>
  <c r="AN36" i="6" s="1"/>
  <c r="AD44" i="6"/>
  <c r="AG44" i="6" s="1"/>
  <c r="AF44" i="6" s="1"/>
  <c r="AD56" i="6"/>
  <c r="AG56" i="6" s="1"/>
  <c r="AF56" i="6" s="1"/>
  <c r="AD105" i="6"/>
  <c r="AG105" i="6" s="1"/>
  <c r="AF105" i="6" s="1"/>
  <c r="AD98" i="6"/>
  <c r="AG98" i="6" s="1"/>
  <c r="AF98" i="6" s="1"/>
  <c r="AD95" i="6"/>
  <c r="AG95" i="6" s="1"/>
  <c r="AF95" i="6" s="1"/>
  <c r="AD81" i="6"/>
  <c r="AG81" i="6" s="1"/>
  <c r="AF81" i="6" s="1"/>
  <c r="AD53" i="6"/>
  <c r="AG53" i="6" s="1"/>
  <c r="AF53" i="6" s="1"/>
  <c r="AD25" i="6"/>
  <c r="AG25" i="6" s="1"/>
  <c r="AF25" i="6" s="1"/>
  <c r="AD11" i="6"/>
  <c r="AM11" i="6" s="1"/>
  <c r="AN11" i="6" s="1"/>
  <c r="AD84" i="6"/>
  <c r="AM84" i="6" s="1"/>
  <c r="AN84" i="6" s="1"/>
  <c r="AD86" i="6"/>
  <c r="AG86" i="6" s="1"/>
  <c r="AF86" i="6" s="1"/>
  <c r="AD49" i="6"/>
  <c r="AM49" i="6" s="1"/>
  <c r="AN49" i="6" s="1"/>
  <c r="AD54" i="6"/>
  <c r="AM54" i="6" s="1"/>
  <c r="AN54" i="6" s="1"/>
  <c r="AD39" i="6"/>
  <c r="AM39" i="6" s="1"/>
  <c r="AN39" i="6" s="1"/>
  <c r="AD70" i="6"/>
  <c r="AM70" i="6" s="1"/>
  <c r="AN70" i="6" s="1"/>
  <c r="AD97" i="6"/>
  <c r="AM97" i="6" s="1"/>
  <c r="AN97" i="6" s="1"/>
  <c r="V9" i="6"/>
  <c r="AD9" i="6" s="1"/>
  <c r="AD90" i="6"/>
  <c r="AM90" i="6" s="1"/>
  <c r="AN90" i="6" s="1"/>
  <c r="AD61" i="6"/>
  <c r="AG61" i="6" s="1"/>
  <c r="AF61" i="6" s="1"/>
  <c r="AD89" i="6"/>
  <c r="AM89" i="6" s="1"/>
  <c r="AN89" i="6" s="1"/>
  <c r="AD34" i="6"/>
  <c r="AM34" i="6" s="1"/>
  <c r="AN34" i="6" s="1"/>
  <c r="AD87" i="6"/>
  <c r="AM87" i="6" s="1"/>
  <c r="AN87" i="6" s="1"/>
  <c r="AD69" i="6"/>
  <c r="AG69" i="6" s="1"/>
  <c r="AF69" i="6" s="1"/>
  <c r="AD35" i="6"/>
  <c r="AG35" i="6" s="1"/>
  <c r="AF35" i="6" s="1"/>
  <c r="AD26" i="6"/>
  <c r="AG26" i="6" s="1"/>
  <c r="AF26" i="6" s="1"/>
  <c r="AD52" i="6"/>
  <c r="AM52" i="6" s="1"/>
  <c r="AN52" i="6" s="1"/>
  <c r="AD24" i="6"/>
  <c r="AM24" i="6" s="1"/>
  <c r="AN24" i="6" s="1"/>
  <c r="AD68" i="6"/>
  <c r="AG68" i="6" s="1"/>
  <c r="AF68" i="6" s="1"/>
  <c r="V12" i="6"/>
  <c r="AD12" i="6" s="1"/>
  <c r="AD80" i="6"/>
  <c r="AG80" i="6" s="1"/>
  <c r="AF80" i="6" s="1"/>
  <c r="AD41" i="6"/>
  <c r="AM41" i="6" s="1"/>
  <c r="AN41" i="6" s="1"/>
  <c r="AD73" i="6"/>
  <c r="AD64" i="6"/>
  <c r="AG64" i="6" s="1"/>
  <c r="AF64" i="6" s="1"/>
  <c r="AD96" i="6"/>
  <c r="AM96" i="6" s="1"/>
  <c r="AN96" i="6" s="1"/>
  <c r="AD38" i="6"/>
  <c r="AM38" i="6" s="1"/>
  <c r="AN38" i="6" s="1"/>
  <c r="AD72" i="6"/>
  <c r="AG72" i="6" s="1"/>
  <c r="AF72" i="6" s="1"/>
  <c r="AD19" i="6"/>
  <c r="AM19" i="6" s="1"/>
  <c r="AN19" i="6" s="1"/>
  <c r="V7" i="6"/>
  <c r="AD7" i="6" s="1"/>
  <c r="AG7" i="6" s="1"/>
  <c r="AF7" i="6" s="1"/>
  <c r="AM10" i="6"/>
  <c r="AN10" i="6" s="1"/>
  <c r="X8" i="5"/>
  <c r="X10" i="5"/>
  <c r="X11" i="5"/>
  <c r="X13" i="5"/>
  <c r="X14" i="5"/>
  <c r="X15" i="5"/>
  <c r="X16" i="5"/>
  <c r="X17" i="5"/>
  <c r="X18" i="5"/>
  <c r="X19" i="5"/>
  <c r="X20" i="5"/>
  <c r="X21" i="5"/>
  <c r="X22" i="5"/>
  <c r="X23" i="5"/>
  <c r="X24" i="5"/>
  <c r="X25" i="5"/>
  <c r="X26" i="5"/>
  <c r="X27" i="5"/>
  <c r="X28" i="5"/>
  <c r="X29" i="5"/>
  <c r="X30" i="5"/>
  <c r="X31" i="5"/>
  <c r="X32" i="5"/>
  <c r="X33" i="5"/>
  <c r="X34" i="5"/>
  <c r="X35" i="5"/>
  <c r="X36" i="5"/>
  <c r="X37" i="5"/>
  <c r="X38" i="5"/>
  <c r="X39" i="5"/>
  <c r="X40" i="5"/>
  <c r="X41" i="5"/>
  <c r="X42" i="5"/>
  <c r="X43" i="5"/>
  <c r="X44" i="5"/>
  <c r="X45" i="5"/>
  <c r="X46" i="5"/>
  <c r="X47" i="5"/>
  <c r="X48" i="5"/>
  <c r="X49" i="5"/>
  <c r="X50" i="5"/>
  <c r="X51" i="5"/>
  <c r="X52" i="5"/>
  <c r="X53" i="5"/>
  <c r="X54" i="5"/>
  <c r="X55" i="5"/>
  <c r="X56" i="5"/>
  <c r="X57" i="5"/>
  <c r="X58" i="5"/>
  <c r="X59" i="5"/>
  <c r="X60" i="5"/>
  <c r="X61" i="5"/>
  <c r="X62" i="5"/>
  <c r="X63" i="5"/>
  <c r="X64" i="5"/>
  <c r="X65" i="5"/>
  <c r="X66" i="5"/>
  <c r="X67" i="5"/>
  <c r="X68" i="5"/>
  <c r="X69" i="5"/>
  <c r="X70" i="5"/>
  <c r="X71" i="5"/>
  <c r="X72" i="5"/>
  <c r="X73" i="5"/>
  <c r="X74" i="5"/>
  <c r="X75" i="5"/>
  <c r="X76" i="5"/>
  <c r="X77" i="5"/>
  <c r="X78" i="5"/>
  <c r="X79" i="5"/>
  <c r="X80" i="5"/>
  <c r="X81" i="5"/>
  <c r="X82" i="5"/>
  <c r="X83" i="5"/>
  <c r="X84" i="5"/>
  <c r="X85" i="5"/>
  <c r="X86" i="5"/>
  <c r="X87" i="5"/>
  <c r="X88" i="5"/>
  <c r="X89" i="5"/>
  <c r="X90" i="5"/>
  <c r="X91" i="5"/>
  <c r="X92" i="5"/>
  <c r="X93" i="5"/>
  <c r="X94" i="5"/>
  <c r="X95" i="5"/>
  <c r="X96" i="5"/>
  <c r="X97" i="5"/>
  <c r="X98" i="5"/>
  <c r="X99" i="5"/>
  <c r="X100" i="5"/>
  <c r="X101" i="5"/>
  <c r="X102" i="5"/>
  <c r="X103" i="5"/>
  <c r="X104" i="5"/>
  <c r="X105" i="5"/>
  <c r="X6" i="5"/>
  <c r="AG8" i="6" l="1"/>
  <c r="AF8" i="6" s="1"/>
  <c r="AM51" i="6"/>
  <c r="AN51" i="6" s="1"/>
  <c r="AM101" i="6"/>
  <c r="AN101" i="6" s="1"/>
  <c r="AM9" i="6"/>
  <c r="AN9" i="6" s="1"/>
  <c r="AM12" i="6"/>
  <c r="AN12" i="6" s="1"/>
  <c r="AM7" i="6"/>
  <c r="AN7" i="6" s="1"/>
  <c r="AM75" i="6"/>
  <c r="AN75" i="6" s="1"/>
  <c r="AG59" i="6"/>
  <c r="AF59" i="6" s="1"/>
  <c r="AG66" i="6"/>
  <c r="AF66" i="6" s="1"/>
  <c r="AM67" i="6"/>
  <c r="AN67" i="6" s="1"/>
  <c r="AG60" i="6"/>
  <c r="AF60" i="6" s="1"/>
  <c r="AM76" i="6"/>
  <c r="AN76" i="6" s="1"/>
  <c r="AG90" i="6"/>
  <c r="AF90" i="6" s="1"/>
  <c r="AG50" i="6"/>
  <c r="AF50" i="6" s="1"/>
  <c r="AG77" i="6"/>
  <c r="AF77" i="6" s="1"/>
  <c r="AM23" i="6"/>
  <c r="AN23" i="6" s="1"/>
  <c r="AM104" i="6"/>
  <c r="AN104" i="6" s="1"/>
  <c r="AG22" i="6"/>
  <c r="AF22" i="6" s="1"/>
  <c r="AM32" i="6"/>
  <c r="AN32" i="6" s="1"/>
  <c r="AM20" i="6"/>
  <c r="AN20" i="6" s="1"/>
  <c r="AG92" i="6"/>
  <c r="AF92" i="6" s="1"/>
  <c r="AG58" i="6"/>
  <c r="AF58" i="6" s="1"/>
  <c r="AG30" i="6"/>
  <c r="AF30" i="6" s="1"/>
  <c r="AG103" i="6"/>
  <c r="AF103" i="6" s="1"/>
  <c r="AG39" i="6"/>
  <c r="AF39" i="6" s="1"/>
  <c r="AG79" i="6"/>
  <c r="AF79" i="6" s="1"/>
  <c r="AG94" i="6"/>
  <c r="AF94" i="6" s="1"/>
  <c r="AM26" i="6"/>
  <c r="AN26" i="6" s="1"/>
  <c r="AM57" i="6"/>
  <c r="AN57" i="6" s="1"/>
  <c r="AM48" i="6"/>
  <c r="AN48" i="6" s="1"/>
  <c r="AM55" i="6"/>
  <c r="AN55" i="6" s="1"/>
  <c r="AM105" i="6"/>
  <c r="AN105" i="6" s="1"/>
  <c r="AG11" i="6"/>
  <c r="AF11" i="6" s="1"/>
  <c r="AM15" i="6"/>
  <c r="AN15" i="6" s="1"/>
  <c r="AG17" i="6"/>
  <c r="AF17" i="6" s="1"/>
  <c r="AM43" i="6"/>
  <c r="AN43" i="6" s="1"/>
  <c r="AG47" i="6"/>
  <c r="AF47" i="6" s="1"/>
  <c r="AG49" i="6"/>
  <c r="AF49" i="6" s="1"/>
  <c r="AM45" i="6"/>
  <c r="AN45" i="6" s="1"/>
  <c r="AG91" i="6"/>
  <c r="AF91" i="6" s="1"/>
  <c r="AM78" i="6"/>
  <c r="AN78" i="6" s="1"/>
  <c r="AG83" i="6"/>
  <c r="AF83" i="6" s="1"/>
  <c r="AG36" i="6"/>
  <c r="AF36" i="6" s="1"/>
  <c r="AM100" i="6"/>
  <c r="AN100" i="6" s="1"/>
  <c r="AG84" i="6"/>
  <c r="AF84" i="6" s="1"/>
  <c r="AG70" i="6"/>
  <c r="AF70" i="6" s="1"/>
  <c r="AM68" i="6"/>
  <c r="AN68" i="6" s="1"/>
  <c r="AG28" i="6"/>
  <c r="AF28" i="6" s="1"/>
  <c r="AM40" i="6"/>
  <c r="AN40" i="6" s="1"/>
  <c r="AM93" i="6"/>
  <c r="AN93" i="6" s="1"/>
  <c r="AM37" i="6"/>
  <c r="AN37" i="6" s="1"/>
  <c r="AM56" i="6"/>
  <c r="AN56" i="6" s="1"/>
  <c r="AM65" i="6"/>
  <c r="AN65" i="6" s="1"/>
  <c r="AM63" i="6"/>
  <c r="AN63" i="6" s="1"/>
  <c r="AM42" i="6"/>
  <c r="AN42" i="6" s="1"/>
  <c r="AG27" i="6"/>
  <c r="AF27" i="6" s="1"/>
  <c r="AM95" i="6"/>
  <c r="AN95" i="6" s="1"/>
  <c r="AG97" i="6"/>
  <c r="AF97" i="6" s="1"/>
  <c r="AM31" i="6"/>
  <c r="AN31" i="6" s="1"/>
  <c r="AG9" i="6"/>
  <c r="AF9" i="6" s="1"/>
  <c r="AM82" i="6"/>
  <c r="AN82" i="6" s="1"/>
  <c r="AM74" i="6"/>
  <c r="AN74" i="6" s="1"/>
  <c r="AM33" i="6"/>
  <c r="AN33" i="6" s="1"/>
  <c r="AG96" i="6"/>
  <c r="AF96" i="6" s="1"/>
  <c r="AG71" i="6"/>
  <c r="AF71" i="6" s="1"/>
  <c r="AM98" i="6"/>
  <c r="AN98" i="6" s="1"/>
  <c r="AM102" i="6"/>
  <c r="AN102" i="6" s="1"/>
  <c r="AG12" i="6"/>
  <c r="AF12" i="6" s="1"/>
  <c r="AM25" i="6"/>
  <c r="AN25" i="6" s="1"/>
  <c r="AM53" i="6"/>
  <c r="AN53" i="6" s="1"/>
  <c r="AG52" i="6"/>
  <c r="AF52" i="6" s="1"/>
  <c r="AM99" i="6"/>
  <c r="AN99" i="6" s="1"/>
  <c r="AM13" i="6"/>
  <c r="AN13" i="6" s="1"/>
  <c r="AM21" i="6"/>
  <c r="AN21" i="6" s="1"/>
  <c r="AM88" i="6"/>
  <c r="AN88" i="6" s="1"/>
  <c r="AG85" i="6"/>
  <c r="AF85" i="6" s="1"/>
  <c r="AG54" i="6"/>
  <c r="AF54" i="6" s="1"/>
  <c r="AE7" i="6"/>
  <c r="AM16" i="6"/>
  <c r="AN16" i="6" s="1"/>
  <c r="AG62" i="6"/>
  <c r="AF62" i="6" s="1"/>
  <c r="AM14" i="6"/>
  <c r="AN14" i="6" s="1"/>
  <c r="AM81" i="6"/>
  <c r="AN81" i="6" s="1"/>
  <c r="AM44" i="6"/>
  <c r="AN44" i="6" s="1"/>
  <c r="AM69" i="6"/>
  <c r="AN69" i="6" s="1"/>
  <c r="AM46" i="6"/>
  <c r="AN46" i="6" s="1"/>
  <c r="AG18" i="6"/>
  <c r="AF18" i="6" s="1"/>
  <c r="AM86" i="6"/>
  <c r="AN86" i="6" s="1"/>
  <c r="AM29" i="6"/>
  <c r="AN29" i="6" s="1"/>
  <c r="AM61" i="6"/>
  <c r="AN61" i="6" s="1"/>
  <c r="AG38" i="6"/>
  <c r="AF38" i="6" s="1"/>
  <c r="AM80" i="6"/>
  <c r="AN80" i="6" s="1"/>
  <c r="AM72" i="6"/>
  <c r="AN72" i="6" s="1"/>
  <c r="AG87" i="6"/>
  <c r="AF87" i="6" s="1"/>
  <c r="AG89" i="6"/>
  <c r="AF89" i="6" s="1"/>
  <c r="AG41" i="6"/>
  <c r="AF41" i="6" s="1"/>
  <c r="AM73" i="6"/>
  <c r="AN73" i="6" s="1"/>
  <c r="AG73" i="6"/>
  <c r="AF73" i="6" s="1"/>
  <c r="AM64" i="6"/>
  <c r="AN64" i="6" s="1"/>
  <c r="AM35" i="6"/>
  <c r="AN35" i="6" s="1"/>
  <c r="AG34" i="6"/>
  <c r="AF34" i="6" s="1"/>
  <c r="AG24" i="6"/>
  <c r="AF24" i="6" s="1"/>
  <c r="AG19" i="6"/>
  <c r="AF19" i="6" s="1"/>
  <c r="Z7" i="6" a="1"/>
  <c r="Z7" i="6" s="1"/>
  <c r="Z8" i="6" a="1"/>
  <c r="Z8" i="6" s="1"/>
  <c r="AE8" i="6" s="1"/>
  <c r="Z9" i="6" a="1"/>
  <c r="Z9" i="6" s="1"/>
  <c r="AE9" i="6" s="1"/>
  <c r="Z10" i="6" a="1"/>
  <c r="Z10" i="6" s="1"/>
  <c r="AE10" i="6" s="1"/>
  <c r="Z11" i="6" a="1"/>
  <c r="Z11" i="6" s="1"/>
  <c r="AE11" i="6" s="1"/>
  <c r="Z12" i="6" a="1"/>
  <c r="Z12" i="6" s="1"/>
  <c r="AE12" i="6" s="1"/>
  <c r="Z13" i="6" a="1"/>
  <c r="Z13" i="6" s="1"/>
  <c r="AE13" i="6" s="1"/>
  <c r="Z14" i="6" a="1"/>
  <c r="Z14" i="6" s="1"/>
  <c r="AE14" i="6" s="1"/>
  <c r="Z15" i="6" a="1"/>
  <c r="Z15" i="6" s="1"/>
  <c r="AE15" i="6" s="1"/>
  <c r="Z16" i="6" a="1"/>
  <c r="Z16" i="6" s="1"/>
  <c r="AE16" i="6" s="1"/>
  <c r="Z17" i="6" a="1"/>
  <c r="Z17" i="6" s="1"/>
  <c r="AE17" i="6" s="1"/>
  <c r="Z18" i="6" a="1"/>
  <c r="Z18" i="6" s="1"/>
  <c r="AE18" i="6" s="1"/>
  <c r="Z19" i="6" a="1"/>
  <c r="Z19" i="6" s="1"/>
  <c r="AE19" i="6" s="1"/>
  <c r="Z20" i="6" a="1"/>
  <c r="Z20" i="6" s="1"/>
  <c r="AE20" i="6" s="1"/>
  <c r="Z21" i="6" a="1"/>
  <c r="Z21" i="6" s="1"/>
  <c r="AE21" i="6" s="1"/>
  <c r="Z22" i="6" a="1"/>
  <c r="Z22" i="6" s="1"/>
  <c r="AE22" i="6" s="1"/>
  <c r="Z23" i="6" a="1"/>
  <c r="Z23" i="6" s="1"/>
  <c r="AE23" i="6" s="1"/>
  <c r="Z24" i="6" a="1"/>
  <c r="Z24" i="6" s="1"/>
  <c r="AE24" i="6" s="1"/>
  <c r="Z25" i="6" a="1"/>
  <c r="Z25" i="6" s="1"/>
  <c r="AE25" i="6" s="1"/>
  <c r="Z26" i="6" a="1"/>
  <c r="Z26" i="6" s="1"/>
  <c r="AE26" i="6" s="1"/>
  <c r="Z27" i="6" a="1"/>
  <c r="Z27" i="6" s="1"/>
  <c r="AE27" i="6" s="1"/>
  <c r="Z28" i="6" a="1"/>
  <c r="Z28" i="6" s="1"/>
  <c r="AE28" i="6" s="1"/>
  <c r="Z29" i="6" a="1"/>
  <c r="Z29" i="6" s="1"/>
  <c r="AE29" i="6" s="1"/>
  <c r="Z30" i="6" a="1"/>
  <c r="Z30" i="6" s="1"/>
  <c r="AE30" i="6" s="1"/>
  <c r="Z31" i="6" a="1"/>
  <c r="Z31" i="6" s="1"/>
  <c r="AE31" i="6" s="1"/>
  <c r="Z32" i="6" a="1"/>
  <c r="Z32" i="6" s="1"/>
  <c r="AE32" i="6" s="1"/>
  <c r="Z33" i="6" a="1"/>
  <c r="Z33" i="6" s="1"/>
  <c r="AE33" i="6" s="1"/>
  <c r="Z34" i="6" a="1"/>
  <c r="Z34" i="6" s="1"/>
  <c r="AE34" i="6" s="1"/>
  <c r="Z35" i="6" a="1"/>
  <c r="Z35" i="6" s="1"/>
  <c r="AE35" i="6" s="1"/>
  <c r="Z36" i="6" a="1"/>
  <c r="Z36" i="6" s="1"/>
  <c r="AE36" i="6" s="1"/>
  <c r="Z37" i="6" a="1"/>
  <c r="Z37" i="6" s="1"/>
  <c r="AE37" i="6" s="1"/>
  <c r="Z38" i="6" a="1"/>
  <c r="Z38" i="6" s="1"/>
  <c r="AE38" i="6" s="1"/>
  <c r="Z39" i="6" a="1"/>
  <c r="Z39" i="6" s="1"/>
  <c r="AE39" i="6" s="1"/>
  <c r="Z40" i="6" a="1"/>
  <c r="Z40" i="6" s="1"/>
  <c r="AE40" i="6" s="1"/>
  <c r="Z41" i="6" a="1"/>
  <c r="Z41" i="6" s="1"/>
  <c r="AE41" i="6" s="1"/>
  <c r="Z42" i="6" a="1"/>
  <c r="Z42" i="6" s="1"/>
  <c r="AE42" i="6" s="1"/>
  <c r="Z43" i="6" a="1"/>
  <c r="Z43" i="6" s="1"/>
  <c r="AE43" i="6" s="1"/>
  <c r="Z44" i="6" a="1"/>
  <c r="Z44" i="6" s="1"/>
  <c r="AE44" i="6" s="1"/>
  <c r="Z45" i="6" a="1"/>
  <c r="Z45" i="6" s="1"/>
  <c r="AE45" i="6" s="1"/>
  <c r="Z46" i="6" a="1"/>
  <c r="Z46" i="6" s="1"/>
  <c r="AE46" i="6" s="1"/>
  <c r="Z47" i="6" a="1"/>
  <c r="Z47" i="6" s="1"/>
  <c r="AE47" i="6" s="1"/>
  <c r="Z48" i="6" a="1"/>
  <c r="Z48" i="6" s="1"/>
  <c r="AE48" i="6" s="1"/>
  <c r="Z49" i="6" a="1"/>
  <c r="Z49" i="6" s="1"/>
  <c r="AE49" i="6" s="1"/>
  <c r="Z50" i="6" a="1"/>
  <c r="Z50" i="6" s="1"/>
  <c r="AE50" i="6" s="1"/>
  <c r="Z51" i="6" a="1"/>
  <c r="Z51" i="6" s="1"/>
  <c r="AE51" i="6" s="1"/>
  <c r="Z52" i="6" a="1"/>
  <c r="Z52" i="6" s="1"/>
  <c r="AE52" i="6" s="1"/>
  <c r="Z53" i="6" a="1"/>
  <c r="Z53" i="6" s="1"/>
  <c r="AE53" i="6" s="1"/>
  <c r="Z54" i="6" a="1"/>
  <c r="Z54" i="6" s="1"/>
  <c r="AE54" i="6" s="1"/>
  <c r="Z55" i="6" a="1"/>
  <c r="Z55" i="6" s="1"/>
  <c r="AE55" i="6" s="1"/>
  <c r="Z56" i="6" a="1"/>
  <c r="Z56" i="6" s="1"/>
  <c r="AE56" i="6" s="1"/>
  <c r="Z57" i="6" a="1"/>
  <c r="Z57" i="6" s="1"/>
  <c r="AE57" i="6" s="1"/>
  <c r="Z58" i="6" a="1"/>
  <c r="Z58" i="6" s="1"/>
  <c r="AE58" i="6" s="1"/>
  <c r="Z59" i="6" a="1"/>
  <c r="Z59" i="6" s="1"/>
  <c r="AE59" i="6" s="1"/>
  <c r="Z60" i="6" a="1"/>
  <c r="Z60" i="6" s="1"/>
  <c r="AE60" i="6" s="1"/>
  <c r="Z61" i="6" a="1"/>
  <c r="Z61" i="6" s="1"/>
  <c r="AE61" i="6" s="1"/>
  <c r="Z62" i="6" a="1"/>
  <c r="Z62" i="6" s="1"/>
  <c r="AE62" i="6" s="1"/>
  <c r="Z63" i="6" a="1"/>
  <c r="Z63" i="6" s="1"/>
  <c r="AE63" i="6" s="1"/>
  <c r="Z64" i="6" a="1"/>
  <c r="Z64" i="6" s="1"/>
  <c r="AE64" i="6" s="1"/>
  <c r="Z65" i="6" a="1"/>
  <c r="Z65" i="6" s="1"/>
  <c r="AE65" i="6" s="1"/>
  <c r="Z66" i="6" a="1"/>
  <c r="Z66" i="6" s="1"/>
  <c r="AE66" i="6" s="1"/>
  <c r="Z67" i="6" a="1"/>
  <c r="Z67" i="6" s="1"/>
  <c r="AE67" i="6" s="1"/>
  <c r="Z68" i="6" a="1"/>
  <c r="Z68" i="6" s="1"/>
  <c r="AE68" i="6" s="1"/>
  <c r="Z69" i="6" a="1"/>
  <c r="Z69" i="6" s="1"/>
  <c r="AE69" i="6" s="1"/>
  <c r="Z70" i="6" a="1"/>
  <c r="Z70" i="6" s="1"/>
  <c r="AE70" i="6" s="1"/>
  <c r="Z71" i="6" a="1"/>
  <c r="Z71" i="6" s="1"/>
  <c r="AE71" i="6" s="1"/>
  <c r="Z72" i="6" a="1"/>
  <c r="Z72" i="6" s="1"/>
  <c r="AE72" i="6" s="1"/>
  <c r="Z73" i="6" a="1"/>
  <c r="Z73" i="6" s="1"/>
  <c r="AE73" i="6" s="1"/>
  <c r="Z74" i="6" a="1"/>
  <c r="Z74" i="6" s="1"/>
  <c r="AE74" i="6" s="1"/>
  <c r="Z75" i="6" a="1"/>
  <c r="Z75" i="6" s="1"/>
  <c r="AE75" i="6" s="1"/>
  <c r="Z76" i="6" a="1"/>
  <c r="Z76" i="6" s="1"/>
  <c r="AE76" i="6" s="1"/>
  <c r="Z77" i="6" a="1"/>
  <c r="Z77" i="6" s="1"/>
  <c r="AE77" i="6" s="1"/>
  <c r="Z78" i="6" a="1"/>
  <c r="Z78" i="6" s="1"/>
  <c r="AE78" i="6" s="1"/>
  <c r="Z79" i="6" a="1"/>
  <c r="Z79" i="6" s="1"/>
  <c r="AE79" i="6" s="1"/>
  <c r="Z80" i="6" a="1"/>
  <c r="Z80" i="6" s="1"/>
  <c r="AE80" i="6" s="1"/>
  <c r="Z81" i="6" a="1"/>
  <c r="Z81" i="6" s="1"/>
  <c r="AE81" i="6" s="1"/>
  <c r="Z82" i="6" a="1"/>
  <c r="Z82" i="6" s="1"/>
  <c r="AE82" i="6" s="1"/>
  <c r="Z83" i="6" a="1"/>
  <c r="Z83" i="6" s="1"/>
  <c r="AE83" i="6" s="1"/>
  <c r="Z84" i="6" a="1"/>
  <c r="Z84" i="6" s="1"/>
  <c r="AE84" i="6" s="1"/>
  <c r="Z85" i="6" a="1"/>
  <c r="Z85" i="6" s="1"/>
  <c r="AE85" i="6" s="1"/>
  <c r="Z86" i="6" a="1"/>
  <c r="Z86" i="6" s="1"/>
  <c r="AE86" i="6" s="1"/>
  <c r="Z87" i="6" a="1"/>
  <c r="Z87" i="6" s="1"/>
  <c r="AE87" i="6" s="1"/>
  <c r="Z88" i="6" a="1"/>
  <c r="Z88" i="6" s="1"/>
  <c r="AE88" i="6" s="1"/>
  <c r="Z89" i="6" a="1"/>
  <c r="Z89" i="6" s="1"/>
  <c r="AE89" i="6" s="1"/>
  <c r="Z90" i="6" a="1"/>
  <c r="Z90" i="6" s="1"/>
  <c r="AE90" i="6" s="1"/>
  <c r="Z91" i="6" a="1"/>
  <c r="Z91" i="6" s="1"/>
  <c r="AE91" i="6" s="1"/>
  <c r="Z92" i="6" a="1"/>
  <c r="Z92" i="6" s="1"/>
  <c r="AE92" i="6" s="1"/>
  <c r="Z93" i="6" a="1"/>
  <c r="Z93" i="6" s="1"/>
  <c r="AE93" i="6" s="1"/>
  <c r="Z94" i="6" a="1"/>
  <c r="Z94" i="6" s="1"/>
  <c r="AE94" i="6" s="1"/>
  <c r="Z95" i="6" a="1"/>
  <c r="Z95" i="6" s="1"/>
  <c r="AE95" i="6" s="1"/>
  <c r="Z96" i="6" a="1"/>
  <c r="Z96" i="6" s="1"/>
  <c r="AE96" i="6" s="1"/>
  <c r="Z97" i="6" a="1"/>
  <c r="Z97" i="6" s="1"/>
  <c r="AE97" i="6" s="1"/>
  <c r="Z98" i="6" a="1"/>
  <c r="Z98" i="6" s="1"/>
  <c r="AE98" i="6" s="1"/>
  <c r="Z99" i="6" a="1"/>
  <c r="Z99" i="6" s="1"/>
  <c r="AE99" i="6" s="1"/>
  <c r="Z100" i="6" a="1"/>
  <c r="Z100" i="6" s="1"/>
  <c r="AE100" i="6" s="1"/>
  <c r="Z101" i="6" a="1"/>
  <c r="Z101" i="6" s="1"/>
  <c r="AE101" i="6" s="1"/>
  <c r="Z102" i="6" a="1"/>
  <c r="Z102" i="6" s="1"/>
  <c r="AE102" i="6" s="1"/>
  <c r="Z103" i="6" a="1"/>
  <c r="Z103" i="6" s="1"/>
  <c r="AE103" i="6" s="1"/>
  <c r="Z104" i="6" a="1"/>
  <c r="Z104" i="6" s="1"/>
  <c r="AE104" i="6" s="1"/>
  <c r="Z105" i="6" a="1"/>
  <c r="Z105" i="6" s="1"/>
  <c r="AE105" i="6" s="1"/>
  <c r="AL6" i="6"/>
  <c r="Q6" i="6" l="1"/>
  <c r="U7" i="5"/>
  <c r="U8" i="5"/>
  <c r="U9" i="5"/>
  <c r="U10" i="5"/>
  <c r="U11" i="5"/>
  <c r="U12" i="5"/>
  <c r="U13" i="5"/>
  <c r="U14" i="5"/>
  <c r="U15" i="5"/>
  <c r="U16" i="5"/>
  <c r="U17" i="5"/>
  <c r="U18" i="5"/>
  <c r="U19" i="5"/>
  <c r="U20" i="5"/>
  <c r="U21" i="5"/>
  <c r="U22" i="5"/>
  <c r="U23" i="5"/>
  <c r="U24" i="5"/>
  <c r="U25" i="5"/>
  <c r="U26" i="5"/>
  <c r="U27" i="5"/>
  <c r="U28" i="5"/>
  <c r="U29" i="5"/>
  <c r="U30" i="5"/>
  <c r="U31" i="5"/>
  <c r="U32" i="5"/>
  <c r="U33" i="5"/>
  <c r="U34" i="5"/>
  <c r="U35" i="5"/>
  <c r="U36" i="5"/>
  <c r="U37" i="5"/>
  <c r="U38" i="5"/>
  <c r="U39" i="5"/>
  <c r="U40" i="5"/>
  <c r="U41" i="5"/>
  <c r="U42" i="5"/>
  <c r="U43" i="5"/>
  <c r="U44" i="5"/>
  <c r="U45" i="5"/>
  <c r="U46" i="5"/>
  <c r="U47" i="5"/>
  <c r="U48" i="5"/>
  <c r="U49" i="5"/>
  <c r="U50" i="5"/>
  <c r="U51" i="5"/>
  <c r="U52" i="5"/>
  <c r="U53" i="5"/>
  <c r="U54" i="5"/>
  <c r="U55" i="5"/>
  <c r="U56" i="5"/>
  <c r="U57" i="5"/>
  <c r="U58" i="5"/>
  <c r="U59" i="5"/>
  <c r="U60" i="5"/>
  <c r="U61" i="5"/>
  <c r="U62" i="5"/>
  <c r="U63" i="5"/>
  <c r="U64" i="5"/>
  <c r="U65" i="5"/>
  <c r="U66" i="5"/>
  <c r="U67" i="5"/>
  <c r="U68" i="5"/>
  <c r="U69" i="5"/>
  <c r="U70" i="5"/>
  <c r="U71" i="5"/>
  <c r="U72" i="5"/>
  <c r="U73" i="5"/>
  <c r="U74" i="5"/>
  <c r="U75" i="5"/>
  <c r="U76" i="5"/>
  <c r="U77" i="5"/>
  <c r="U78" i="5"/>
  <c r="U79" i="5"/>
  <c r="U80" i="5"/>
  <c r="U81" i="5"/>
  <c r="U82" i="5"/>
  <c r="U83" i="5"/>
  <c r="U84" i="5"/>
  <c r="U85" i="5"/>
  <c r="U86" i="5"/>
  <c r="U87" i="5"/>
  <c r="U88" i="5"/>
  <c r="U89" i="5"/>
  <c r="U90" i="5"/>
  <c r="U91" i="5"/>
  <c r="U92" i="5"/>
  <c r="U93" i="5"/>
  <c r="U94" i="5"/>
  <c r="U95" i="5"/>
  <c r="U96" i="5"/>
  <c r="U97" i="5"/>
  <c r="U98" i="5"/>
  <c r="U99" i="5"/>
  <c r="U100" i="5"/>
  <c r="U101" i="5"/>
  <c r="U102" i="5"/>
  <c r="U103" i="5"/>
  <c r="U104" i="5"/>
  <c r="U105" i="5"/>
  <c r="O10" i="5"/>
  <c r="AG10" i="5" s="1"/>
  <c r="O13" i="5"/>
  <c r="AG13" i="5" s="1"/>
  <c r="O14" i="5"/>
  <c r="AG14" i="5" s="1"/>
  <c r="O15" i="5"/>
  <c r="AG15" i="5" s="1"/>
  <c r="O16" i="5"/>
  <c r="AG16" i="5" s="1"/>
  <c r="O17" i="5"/>
  <c r="AG17" i="5" s="1"/>
  <c r="O18" i="5"/>
  <c r="AG18" i="5" s="1"/>
  <c r="O19" i="5"/>
  <c r="AG19" i="5" s="1"/>
  <c r="O20" i="5"/>
  <c r="AG20" i="5" s="1"/>
  <c r="O21" i="5"/>
  <c r="AG21" i="5" s="1"/>
  <c r="O22" i="5"/>
  <c r="AG22" i="5" s="1"/>
  <c r="O23" i="5"/>
  <c r="AG23" i="5" s="1"/>
  <c r="O24" i="5"/>
  <c r="AG24" i="5" s="1"/>
  <c r="O25" i="5"/>
  <c r="AG25" i="5" s="1"/>
  <c r="O26" i="5"/>
  <c r="AG26" i="5" s="1"/>
  <c r="O27" i="5"/>
  <c r="AG27" i="5" s="1"/>
  <c r="O28" i="5"/>
  <c r="AG28" i="5" s="1"/>
  <c r="O29" i="5"/>
  <c r="AG29" i="5" s="1"/>
  <c r="O30" i="5"/>
  <c r="AG30" i="5" s="1"/>
  <c r="O31" i="5"/>
  <c r="AG31" i="5" s="1"/>
  <c r="O32" i="5"/>
  <c r="AG32" i="5" s="1"/>
  <c r="O33" i="5"/>
  <c r="AG33" i="5" s="1"/>
  <c r="O34" i="5"/>
  <c r="AG34" i="5" s="1"/>
  <c r="O35" i="5"/>
  <c r="AG35" i="5" s="1"/>
  <c r="O36" i="5"/>
  <c r="AG36" i="5" s="1"/>
  <c r="O37" i="5"/>
  <c r="AG37" i="5" s="1"/>
  <c r="O38" i="5"/>
  <c r="AG38" i="5" s="1"/>
  <c r="O39" i="5"/>
  <c r="AG39" i="5" s="1"/>
  <c r="O40" i="5"/>
  <c r="AG40" i="5" s="1"/>
  <c r="O41" i="5"/>
  <c r="AG41" i="5" s="1"/>
  <c r="O42" i="5"/>
  <c r="AG42" i="5" s="1"/>
  <c r="O43" i="5"/>
  <c r="AG43" i="5" s="1"/>
  <c r="O44" i="5"/>
  <c r="AG44" i="5" s="1"/>
  <c r="O45" i="5"/>
  <c r="AG45" i="5" s="1"/>
  <c r="O46" i="5"/>
  <c r="AG46" i="5" s="1"/>
  <c r="O47" i="5"/>
  <c r="AG47" i="5" s="1"/>
  <c r="O48" i="5"/>
  <c r="AG48" i="5" s="1"/>
  <c r="O49" i="5"/>
  <c r="AG49" i="5" s="1"/>
  <c r="O50" i="5"/>
  <c r="AG50" i="5" s="1"/>
  <c r="O51" i="5"/>
  <c r="AG51" i="5" s="1"/>
  <c r="O52" i="5"/>
  <c r="AG52" i="5" s="1"/>
  <c r="O53" i="5"/>
  <c r="AG53" i="5" s="1"/>
  <c r="O54" i="5"/>
  <c r="AG54" i="5" s="1"/>
  <c r="O55" i="5"/>
  <c r="AG55" i="5" s="1"/>
  <c r="O56" i="5"/>
  <c r="AG56" i="5" s="1"/>
  <c r="O57" i="5"/>
  <c r="AG57" i="5" s="1"/>
  <c r="O58" i="5"/>
  <c r="AG58" i="5" s="1"/>
  <c r="O59" i="5"/>
  <c r="AG59" i="5" s="1"/>
  <c r="O60" i="5"/>
  <c r="AG60" i="5" s="1"/>
  <c r="O61" i="5"/>
  <c r="AG61" i="5" s="1"/>
  <c r="O62" i="5"/>
  <c r="AG62" i="5" s="1"/>
  <c r="O63" i="5"/>
  <c r="AG63" i="5" s="1"/>
  <c r="O64" i="5"/>
  <c r="AG64" i="5" s="1"/>
  <c r="O65" i="5"/>
  <c r="AG65" i="5" s="1"/>
  <c r="O66" i="5"/>
  <c r="AG66" i="5" s="1"/>
  <c r="O67" i="5"/>
  <c r="AG67" i="5" s="1"/>
  <c r="O68" i="5"/>
  <c r="AG68" i="5" s="1"/>
  <c r="O69" i="5"/>
  <c r="AG69" i="5" s="1"/>
  <c r="O70" i="5"/>
  <c r="AG70" i="5" s="1"/>
  <c r="O71" i="5"/>
  <c r="AG71" i="5" s="1"/>
  <c r="O72" i="5"/>
  <c r="AG72" i="5" s="1"/>
  <c r="O73" i="5"/>
  <c r="AG73" i="5" s="1"/>
  <c r="O74" i="5"/>
  <c r="AG74" i="5" s="1"/>
  <c r="O75" i="5"/>
  <c r="AG75" i="5" s="1"/>
  <c r="O76" i="5"/>
  <c r="AG76" i="5" s="1"/>
  <c r="O77" i="5"/>
  <c r="AG77" i="5" s="1"/>
  <c r="O78" i="5"/>
  <c r="AG78" i="5" s="1"/>
  <c r="O79" i="5"/>
  <c r="AG79" i="5" s="1"/>
  <c r="O80" i="5"/>
  <c r="AG80" i="5" s="1"/>
  <c r="O81" i="5"/>
  <c r="AG81" i="5" s="1"/>
  <c r="O82" i="5"/>
  <c r="AG82" i="5" s="1"/>
  <c r="O83" i="5"/>
  <c r="AG83" i="5" s="1"/>
  <c r="O84" i="5"/>
  <c r="AG84" i="5" s="1"/>
  <c r="O85" i="5"/>
  <c r="AG85" i="5" s="1"/>
  <c r="O86" i="5"/>
  <c r="AG86" i="5" s="1"/>
  <c r="O87" i="5"/>
  <c r="AG87" i="5" s="1"/>
  <c r="O88" i="5"/>
  <c r="AG88" i="5" s="1"/>
  <c r="O89" i="5"/>
  <c r="AG89" i="5" s="1"/>
  <c r="O90" i="5"/>
  <c r="AG90" i="5" s="1"/>
  <c r="O91" i="5"/>
  <c r="AG91" i="5" s="1"/>
  <c r="O92" i="5"/>
  <c r="AG92" i="5" s="1"/>
  <c r="O93" i="5"/>
  <c r="AG93" i="5" s="1"/>
  <c r="O94" i="5"/>
  <c r="AG94" i="5" s="1"/>
  <c r="O95" i="5"/>
  <c r="AG95" i="5" s="1"/>
  <c r="O96" i="5"/>
  <c r="AG96" i="5" s="1"/>
  <c r="O97" i="5"/>
  <c r="AG97" i="5" s="1"/>
  <c r="O98" i="5"/>
  <c r="AG98" i="5" s="1"/>
  <c r="O99" i="5"/>
  <c r="AG99" i="5" s="1"/>
  <c r="O100" i="5"/>
  <c r="AG100" i="5" s="1"/>
  <c r="O101" i="5"/>
  <c r="AG101" i="5" s="1"/>
  <c r="O102" i="5"/>
  <c r="AG102" i="5" s="1"/>
  <c r="O103" i="5"/>
  <c r="AG103" i="5" s="1"/>
  <c r="O104" i="5"/>
  <c r="AG104" i="5" s="1"/>
  <c r="O105" i="5"/>
  <c r="AG105" i="5" s="1"/>
  <c r="N10" i="5"/>
  <c r="N13" i="5"/>
  <c r="N14" i="5"/>
  <c r="N15" i="5"/>
  <c r="N16" i="5"/>
  <c r="N17" i="5"/>
  <c r="N18" i="5"/>
  <c r="N19" i="5"/>
  <c r="N20" i="5"/>
  <c r="N21" i="5"/>
  <c r="N22" i="5"/>
  <c r="N23" i="5"/>
  <c r="N24" i="5"/>
  <c r="N25" i="5"/>
  <c r="N26" i="5"/>
  <c r="N27" i="5"/>
  <c r="N28" i="5"/>
  <c r="N29" i="5"/>
  <c r="N30" i="5"/>
  <c r="N31" i="5"/>
  <c r="N32" i="5"/>
  <c r="N33" i="5"/>
  <c r="N34" i="5"/>
  <c r="N35" i="5"/>
  <c r="N36" i="5"/>
  <c r="N37" i="5"/>
  <c r="N38" i="5"/>
  <c r="N39" i="5"/>
  <c r="N40" i="5"/>
  <c r="N41" i="5"/>
  <c r="N42" i="5"/>
  <c r="N43" i="5"/>
  <c r="N44" i="5"/>
  <c r="N45" i="5"/>
  <c r="N46" i="5"/>
  <c r="N47" i="5"/>
  <c r="N48" i="5"/>
  <c r="N49" i="5"/>
  <c r="N50" i="5"/>
  <c r="N51" i="5"/>
  <c r="N52" i="5"/>
  <c r="N53" i="5"/>
  <c r="N54" i="5"/>
  <c r="N55" i="5"/>
  <c r="N56" i="5"/>
  <c r="N57" i="5"/>
  <c r="N58" i="5"/>
  <c r="N59" i="5"/>
  <c r="N60" i="5"/>
  <c r="N61" i="5"/>
  <c r="N62" i="5"/>
  <c r="N63" i="5"/>
  <c r="N64" i="5"/>
  <c r="N65" i="5"/>
  <c r="N66" i="5"/>
  <c r="N67" i="5"/>
  <c r="N68" i="5"/>
  <c r="N69" i="5"/>
  <c r="N70" i="5"/>
  <c r="N71" i="5"/>
  <c r="N72" i="5"/>
  <c r="N73" i="5"/>
  <c r="N74" i="5"/>
  <c r="N75" i="5"/>
  <c r="N76" i="5"/>
  <c r="N77" i="5"/>
  <c r="N78" i="5"/>
  <c r="N79" i="5"/>
  <c r="N80" i="5"/>
  <c r="N81" i="5"/>
  <c r="N82" i="5"/>
  <c r="N83" i="5"/>
  <c r="N84" i="5"/>
  <c r="N85" i="5"/>
  <c r="N86" i="5"/>
  <c r="N87" i="5"/>
  <c r="N88" i="5"/>
  <c r="N89" i="5"/>
  <c r="N90" i="5"/>
  <c r="N91" i="5"/>
  <c r="N92" i="5"/>
  <c r="N93" i="5"/>
  <c r="N94" i="5"/>
  <c r="N95" i="5"/>
  <c r="N96" i="5"/>
  <c r="N97" i="5"/>
  <c r="N98" i="5"/>
  <c r="N99" i="5"/>
  <c r="N100" i="5"/>
  <c r="N101" i="5"/>
  <c r="N102" i="5"/>
  <c r="N103" i="5"/>
  <c r="N104" i="5"/>
  <c r="N105" i="5"/>
  <c r="M10" i="5"/>
  <c r="AB10" i="5" s="1"/>
  <c r="M13" i="5"/>
  <c r="AB13" i="5" s="1"/>
  <c r="M14" i="5"/>
  <c r="AB14" i="5" s="1"/>
  <c r="M15" i="5"/>
  <c r="AB15" i="5" s="1"/>
  <c r="M16" i="5"/>
  <c r="AB16" i="5" s="1"/>
  <c r="M17" i="5"/>
  <c r="AB17" i="5" s="1"/>
  <c r="M18" i="5"/>
  <c r="AB18" i="5" s="1"/>
  <c r="M19" i="5"/>
  <c r="AB19" i="5" s="1"/>
  <c r="M20" i="5"/>
  <c r="AB20" i="5" s="1"/>
  <c r="M21" i="5"/>
  <c r="AB21" i="5" s="1"/>
  <c r="M22" i="5"/>
  <c r="AB22" i="5" s="1"/>
  <c r="M23" i="5"/>
  <c r="AB23" i="5" s="1"/>
  <c r="M24" i="5"/>
  <c r="AB24" i="5" s="1"/>
  <c r="M25" i="5"/>
  <c r="AB25" i="5" s="1"/>
  <c r="M26" i="5"/>
  <c r="AB26" i="5" s="1"/>
  <c r="M27" i="5"/>
  <c r="AB27" i="5" s="1"/>
  <c r="M28" i="5"/>
  <c r="AB28" i="5" s="1"/>
  <c r="M29" i="5"/>
  <c r="AB29" i="5" s="1"/>
  <c r="M30" i="5"/>
  <c r="AB30" i="5" s="1"/>
  <c r="M31" i="5"/>
  <c r="AB31" i="5" s="1"/>
  <c r="M32" i="5"/>
  <c r="AB32" i="5" s="1"/>
  <c r="M33" i="5"/>
  <c r="AB33" i="5" s="1"/>
  <c r="M34" i="5"/>
  <c r="AB34" i="5" s="1"/>
  <c r="M35" i="5"/>
  <c r="AB35" i="5" s="1"/>
  <c r="M36" i="5"/>
  <c r="AB36" i="5" s="1"/>
  <c r="M37" i="5"/>
  <c r="AB37" i="5" s="1"/>
  <c r="M38" i="5"/>
  <c r="AB38" i="5" s="1"/>
  <c r="M39" i="5"/>
  <c r="AB39" i="5" s="1"/>
  <c r="M40" i="5"/>
  <c r="AB40" i="5" s="1"/>
  <c r="M41" i="5"/>
  <c r="AB41" i="5" s="1"/>
  <c r="M42" i="5"/>
  <c r="AB42" i="5" s="1"/>
  <c r="M43" i="5"/>
  <c r="AB43" i="5" s="1"/>
  <c r="M44" i="5"/>
  <c r="AB44" i="5" s="1"/>
  <c r="M45" i="5"/>
  <c r="AB45" i="5" s="1"/>
  <c r="M46" i="5"/>
  <c r="AB46" i="5" s="1"/>
  <c r="M47" i="5"/>
  <c r="AB47" i="5" s="1"/>
  <c r="M48" i="5"/>
  <c r="AB48" i="5" s="1"/>
  <c r="M49" i="5"/>
  <c r="AB49" i="5" s="1"/>
  <c r="M50" i="5"/>
  <c r="AB50" i="5" s="1"/>
  <c r="M51" i="5"/>
  <c r="AB51" i="5" s="1"/>
  <c r="M52" i="5"/>
  <c r="AB52" i="5" s="1"/>
  <c r="M53" i="5"/>
  <c r="AB53" i="5" s="1"/>
  <c r="M54" i="5"/>
  <c r="AB54" i="5" s="1"/>
  <c r="M55" i="5"/>
  <c r="AB55" i="5" s="1"/>
  <c r="M56" i="5"/>
  <c r="AB56" i="5" s="1"/>
  <c r="M57" i="5"/>
  <c r="AB57" i="5" s="1"/>
  <c r="M58" i="5"/>
  <c r="AB58" i="5" s="1"/>
  <c r="M59" i="5"/>
  <c r="AB59" i="5" s="1"/>
  <c r="M60" i="5"/>
  <c r="AB60" i="5" s="1"/>
  <c r="M61" i="5"/>
  <c r="AB61" i="5" s="1"/>
  <c r="M62" i="5"/>
  <c r="AB62" i="5" s="1"/>
  <c r="M63" i="5"/>
  <c r="AB63" i="5" s="1"/>
  <c r="M64" i="5"/>
  <c r="AB64" i="5" s="1"/>
  <c r="M65" i="5"/>
  <c r="AB65" i="5" s="1"/>
  <c r="M66" i="5"/>
  <c r="AB66" i="5" s="1"/>
  <c r="M67" i="5"/>
  <c r="AB67" i="5" s="1"/>
  <c r="M68" i="5"/>
  <c r="AB68" i="5" s="1"/>
  <c r="M69" i="5"/>
  <c r="AB69" i="5" s="1"/>
  <c r="M70" i="5"/>
  <c r="AB70" i="5" s="1"/>
  <c r="M71" i="5"/>
  <c r="AB71" i="5" s="1"/>
  <c r="M72" i="5"/>
  <c r="AB72" i="5" s="1"/>
  <c r="M73" i="5"/>
  <c r="AB73" i="5" s="1"/>
  <c r="M74" i="5"/>
  <c r="AB74" i="5" s="1"/>
  <c r="M75" i="5"/>
  <c r="AB75" i="5" s="1"/>
  <c r="M76" i="5"/>
  <c r="AB76" i="5" s="1"/>
  <c r="M77" i="5"/>
  <c r="AB77" i="5" s="1"/>
  <c r="M78" i="5"/>
  <c r="AB78" i="5" s="1"/>
  <c r="M79" i="5"/>
  <c r="AB79" i="5" s="1"/>
  <c r="M80" i="5"/>
  <c r="AB80" i="5" s="1"/>
  <c r="M81" i="5"/>
  <c r="AB81" i="5" s="1"/>
  <c r="M82" i="5"/>
  <c r="AB82" i="5" s="1"/>
  <c r="M83" i="5"/>
  <c r="AB83" i="5" s="1"/>
  <c r="M84" i="5"/>
  <c r="AB84" i="5" s="1"/>
  <c r="M85" i="5"/>
  <c r="AB85" i="5" s="1"/>
  <c r="M86" i="5"/>
  <c r="AB86" i="5" s="1"/>
  <c r="M87" i="5"/>
  <c r="AB87" i="5" s="1"/>
  <c r="M88" i="5"/>
  <c r="AB88" i="5" s="1"/>
  <c r="M89" i="5"/>
  <c r="AB89" i="5" s="1"/>
  <c r="M90" i="5"/>
  <c r="AB90" i="5" s="1"/>
  <c r="M91" i="5"/>
  <c r="AB91" i="5" s="1"/>
  <c r="M92" i="5"/>
  <c r="AB92" i="5" s="1"/>
  <c r="M93" i="5"/>
  <c r="AB93" i="5" s="1"/>
  <c r="M94" i="5"/>
  <c r="AB94" i="5" s="1"/>
  <c r="M95" i="5"/>
  <c r="AB95" i="5" s="1"/>
  <c r="M96" i="5"/>
  <c r="AB96" i="5" s="1"/>
  <c r="M97" i="5"/>
  <c r="AB97" i="5" s="1"/>
  <c r="M98" i="5"/>
  <c r="AB98" i="5" s="1"/>
  <c r="M99" i="5"/>
  <c r="AB99" i="5" s="1"/>
  <c r="M100" i="5"/>
  <c r="AB100" i="5" s="1"/>
  <c r="M101" i="5"/>
  <c r="AB101" i="5" s="1"/>
  <c r="M102" i="5"/>
  <c r="AB102" i="5" s="1"/>
  <c r="M103" i="5"/>
  <c r="AB103" i="5" s="1"/>
  <c r="M104" i="5"/>
  <c r="AB104" i="5" s="1"/>
  <c r="M105" i="5"/>
  <c r="AB105" i="5" s="1"/>
  <c r="L7" i="5"/>
  <c r="L8" i="5"/>
  <c r="L9" i="5"/>
  <c r="L10" i="5"/>
  <c r="L11" i="5"/>
  <c r="L12" i="5"/>
  <c r="L13" i="5"/>
  <c r="L14" i="5"/>
  <c r="L15" i="5"/>
  <c r="L16" i="5"/>
  <c r="L17" i="5"/>
  <c r="L18" i="5"/>
  <c r="L19" i="5"/>
  <c r="L20" i="5"/>
  <c r="L21" i="5"/>
  <c r="L22" i="5"/>
  <c r="L23" i="5"/>
  <c r="L24" i="5"/>
  <c r="L25" i="5"/>
  <c r="L26" i="5"/>
  <c r="L27" i="5"/>
  <c r="L28" i="5"/>
  <c r="L29" i="5"/>
  <c r="L30" i="5"/>
  <c r="L31" i="5"/>
  <c r="L32" i="5"/>
  <c r="L33" i="5"/>
  <c r="L34" i="5"/>
  <c r="L35" i="5"/>
  <c r="L36" i="5"/>
  <c r="L37" i="5"/>
  <c r="L38" i="5"/>
  <c r="L39" i="5"/>
  <c r="L40" i="5"/>
  <c r="L41" i="5"/>
  <c r="L42" i="5"/>
  <c r="L43" i="5"/>
  <c r="L44" i="5"/>
  <c r="L45" i="5"/>
  <c r="L46" i="5"/>
  <c r="L47" i="5"/>
  <c r="L48" i="5"/>
  <c r="L49" i="5"/>
  <c r="L50" i="5"/>
  <c r="L51" i="5"/>
  <c r="L52" i="5"/>
  <c r="L53" i="5"/>
  <c r="L54" i="5"/>
  <c r="L55" i="5"/>
  <c r="L56" i="5"/>
  <c r="L57" i="5"/>
  <c r="L58" i="5"/>
  <c r="L59" i="5"/>
  <c r="L60" i="5"/>
  <c r="L61" i="5"/>
  <c r="L62" i="5"/>
  <c r="L63" i="5"/>
  <c r="L64" i="5"/>
  <c r="L65" i="5"/>
  <c r="L66" i="5"/>
  <c r="L67" i="5"/>
  <c r="L68" i="5"/>
  <c r="L69" i="5"/>
  <c r="L70" i="5"/>
  <c r="L71" i="5"/>
  <c r="L72" i="5"/>
  <c r="L73" i="5"/>
  <c r="L74" i="5"/>
  <c r="L75" i="5"/>
  <c r="L76" i="5"/>
  <c r="L77" i="5"/>
  <c r="L78" i="5"/>
  <c r="L79" i="5"/>
  <c r="L80" i="5"/>
  <c r="L81" i="5"/>
  <c r="L82" i="5"/>
  <c r="L83" i="5"/>
  <c r="L84" i="5"/>
  <c r="L85" i="5"/>
  <c r="L86" i="5"/>
  <c r="L87" i="5"/>
  <c r="L88" i="5"/>
  <c r="L89" i="5"/>
  <c r="L90" i="5"/>
  <c r="L91" i="5"/>
  <c r="L92" i="5"/>
  <c r="L93" i="5"/>
  <c r="L94" i="5"/>
  <c r="L95" i="5"/>
  <c r="L96" i="5"/>
  <c r="L97" i="5"/>
  <c r="L98" i="5"/>
  <c r="L99" i="5"/>
  <c r="L100" i="5"/>
  <c r="L101" i="5"/>
  <c r="L102" i="5"/>
  <c r="L103" i="5"/>
  <c r="L104" i="5"/>
  <c r="L105" i="5"/>
  <c r="K7" i="5"/>
  <c r="K8" i="5"/>
  <c r="K9" i="5"/>
  <c r="K10" i="5"/>
  <c r="K11" i="5"/>
  <c r="K12" i="5"/>
  <c r="K13" i="5"/>
  <c r="K14" i="5"/>
  <c r="K15" i="5"/>
  <c r="K16" i="5"/>
  <c r="K17" i="5"/>
  <c r="K18" i="5"/>
  <c r="K19" i="5"/>
  <c r="K20" i="5"/>
  <c r="K21" i="5"/>
  <c r="K22" i="5"/>
  <c r="K23" i="5"/>
  <c r="K24" i="5"/>
  <c r="K25" i="5"/>
  <c r="K26" i="5"/>
  <c r="K27" i="5"/>
  <c r="K28" i="5"/>
  <c r="K29" i="5"/>
  <c r="K30" i="5"/>
  <c r="K31" i="5"/>
  <c r="K32" i="5"/>
  <c r="K33" i="5"/>
  <c r="K34" i="5"/>
  <c r="K35" i="5"/>
  <c r="K36" i="5"/>
  <c r="K37" i="5"/>
  <c r="K38" i="5"/>
  <c r="K39" i="5"/>
  <c r="K40" i="5"/>
  <c r="K41" i="5"/>
  <c r="K42" i="5"/>
  <c r="K43" i="5"/>
  <c r="K44" i="5"/>
  <c r="K45" i="5"/>
  <c r="K46" i="5"/>
  <c r="K47" i="5"/>
  <c r="K48" i="5"/>
  <c r="K49" i="5"/>
  <c r="K50" i="5"/>
  <c r="K51" i="5"/>
  <c r="K52" i="5"/>
  <c r="K53" i="5"/>
  <c r="K54" i="5"/>
  <c r="K55" i="5"/>
  <c r="K56" i="5"/>
  <c r="K57" i="5"/>
  <c r="K58" i="5"/>
  <c r="K59" i="5"/>
  <c r="K60" i="5"/>
  <c r="K61" i="5"/>
  <c r="K62" i="5"/>
  <c r="K63" i="5"/>
  <c r="K64" i="5"/>
  <c r="K65" i="5"/>
  <c r="K66" i="5"/>
  <c r="K67" i="5"/>
  <c r="K68" i="5"/>
  <c r="K69" i="5"/>
  <c r="K70" i="5"/>
  <c r="K71" i="5"/>
  <c r="K72" i="5"/>
  <c r="K73" i="5"/>
  <c r="K74" i="5"/>
  <c r="K75" i="5"/>
  <c r="K76" i="5"/>
  <c r="K77" i="5"/>
  <c r="K78" i="5"/>
  <c r="K79" i="5"/>
  <c r="K80" i="5"/>
  <c r="K81" i="5"/>
  <c r="K82" i="5"/>
  <c r="K83" i="5"/>
  <c r="K84" i="5"/>
  <c r="K85" i="5"/>
  <c r="K86" i="5"/>
  <c r="K87" i="5"/>
  <c r="K88" i="5"/>
  <c r="K89" i="5"/>
  <c r="K90" i="5"/>
  <c r="K91" i="5"/>
  <c r="K92" i="5"/>
  <c r="K93" i="5"/>
  <c r="K94" i="5"/>
  <c r="K95" i="5"/>
  <c r="K96" i="5"/>
  <c r="K97" i="5"/>
  <c r="K98" i="5"/>
  <c r="K99" i="5"/>
  <c r="K100" i="5"/>
  <c r="K101" i="5"/>
  <c r="K102" i="5"/>
  <c r="K103" i="5"/>
  <c r="K104" i="5"/>
  <c r="K105" i="5"/>
  <c r="J7" i="5"/>
  <c r="R7" i="5" s="1"/>
  <c r="J8" i="5"/>
  <c r="R8" i="5" s="1"/>
  <c r="J9" i="5"/>
  <c r="R9" i="5" s="1"/>
  <c r="J10" i="5"/>
  <c r="R10" i="5" s="1"/>
  <c r="J11" i="5"/>
  <c r="R11" i="5" s="1"/>
  <c r="J12" i="5"/>
  <c r="R12" i="5" s="1"/>
  <c r="J13" i="5"/>
  <c r="R13" i="5" s="1"/>
  <c r="J14" i="5"/>
  <c r="R14" i="5" s="1"/>
  <c r="J15" i="5"/>
  <c r="R15" i="5" s="1"/>
  <c r="J16" i="5"/>
  <c r="R16" i="5" s="1"/>
  <c r="J17" i="5"/>
  <c r="R17" i="5" s="1"/>
  <c r="J18" i="5"/>
  <c r="R18" i="5" s="1"/>
  <c r="J19" i="5"/>
  <c r="R19" i="5" s="1"/>
  <c r="J20" i="5"/>
  <c r="R20" i="5" s="1"/>
  <c r="J21" i="5"/>
  <c r="R21" i="5" s="1"/>
  <c r="J22" i="5"/>
  <c r="R22" i="5" s="1"/>
  <c r="J23" i="5"/>
  <c r="R23" i="5" s="1"/>
  <c r="J24" i="5"/>
  <c r="R24" i="5" s="1"/>
  <c r="J25" i="5"/>
  <c r="R25" i="5" s="1"/>
  <c r="J26" i="5"/>
  <c r="R26" i="5" s="1"/>
  <c r="J27" i="5"/>
  <c r="R27" i="5" s="1"/>
  <c r="J28" i="5"/>
  <c r="R28" i="5" s="1"/>
  <c r="J29" i="5"/>
  <c r="R29" i="5" s="1"/>
  <c r="J30" i="5"/>
  <c r="R30" i="5" s="1"/>
  <c r="J31" i="5"/>
  <c r="R31" i="5" s="1"/>
  <c r="J32" i="5"/>
  <c r="R32" i="5" s="1"/>
  <c r="J33" i="5"/>
  <c r="R33" i="5" s="1"/>
  <c r="J34" i="5"/>
  <c r="R34" i="5" s="1"/>
  <c r="J35" i="5"/>
  <c r="R35" i="5" s="1"/>
  <c r="J36" i="5"/>
  <c r="R36" i="5" s="1"/>
  <c r="J37" i="5"/>
  <c r="R37" i="5" s="1"/>
  <c r="J38" i="5"/>
  <c r="R38" i="5" s="1"/>
  <c r="J39" i="5"/>
  <c r="R39" i="5" s="1"/>
  <c r="J40" i="5"/>
  <c r="R40" i="5" s="1"/>
  <c r="J41" i="5"/>
  <c r="R41" i="5" s="1"/>
  <c r="J42" i="5"/>
  <c r="R42" i="5" s="1"/>
  <c r="J43" i="5"/>
  <c r="R43" i="5" s="1"/>
  <c r="J44" i="5"/>
  <c r="R44" i="5" s="1"/>
  <c r="J45" i="5"/>
  <c r="R45" i="5" s="1"/>
  <c r="J46" i="5"/>
  <c r="R46" i="5" s="1"/>
  <c r="J47" i="5"/>
  <c r="R47" i="5" s="1"/>
  <c r="J48" i="5"/>
  <c r="R48" i="5" s="1"/>
  <c r="J49" i="5"/>
  <c r="R49" i="5" s="1"/>
  <c r="J50" i="5"/>
  <c r="R50" i="5" s="1"/>
  <c r="J51" i="5"/>
  <c r="R51" i="5" s="1"/>
  <c r="J52" i="5"/>
  <c r="R52" i="5" s="1"/>
  <c r="J53" i="5"/>
  <c r="R53" i="5" s="1"/>
  <c r="J54" i="5"/>
  <c r="R54" i="5" s="1"/>
  <c r="J55" i="5"/>
  <c r="R55" i="5" s="1"/>
  <c r="J56" i="5"/>
  <c r="R56" i="5" s="1"/>
  <c r="J57" i="5"/>
  <c r="R57" i="5" s="1"/>
  <c r="J58" i="5"/>
  <c r="R58" i="5" s="1"/>
  <c r="J59" i="5"/>
  <c r="R59" i="5" s="1"/>
  <c r="J60" i="5"/>
  <c r="R60" i="5" s="1"/>
  <c r="J61" i="5"/>
  <c r="R61" i="5" s="1"/>
  <c r="J62" i="5"/>
  <c r="R62" i="5" s="1"/>
  <c r="J63" i="5"/>
  <c r="R63" i="5" s="1"/>
  <c r="J64" i="5"/>
  <c r="R64" i="5" s="1"/>
  <c r="J65" i="5"/>
  <c r="R65" i="5" s="1"/>
  <c r="J66" i="5"/>
  <c r="R66" i="5" s="1"/>
  <c r="J67" i="5"/>
  <c r="R67" i="5" s="1"/>
  <c r="J68" i="5"/>
  <c r="R68" i="5" s="1"/>
  <c r="J69" i="5"/>
  <c r="R69" i="5" s="1"/>
  <c r="J70" i="5"/>
  <c r="R70" i="5" s="1"/>
  <c r="J71" i="5"/>
  <c r="R71" i="5" s="1"/>
  <c r="J72" i="5"/>
  <c r="R72" i="5" s="1"/>
  <c r="J73" i="5"/>
  <c r="R73" i="5" s="1"/>
  <c r="J74" i="5"/>
  <c r="R74" i="5" s="1"/>
  <c r="J75" i="5"/>
  <c r="R75" i="5" s="1"/>
  <c r="J76" i="5"/>
  <c r="R76" i="5" s="1"/>
  <c r="J77" i="5"/>
  <c r="R77" i="5" s="1"/>
  <c r="J78" i="5"/>
  <c r="R78" i="5" s="1"/>
  <c r="J79" i="5"/>
  <c r="R79" i="5" s="1"/>
  <c r="J80" i="5"/>
  <c r="R80" i="5" s="1"/>
  <c r="J81" i="5"/>
  <c r="R81" i="5" s="1"/>
  <c r="J82" i="5"/>
  <c r="R82" i="5" s="1"/>
  <c r="J83" i="5"/>
  <c r="R83" i="5" s="1"/>
  <c r="J84" i="5"/>
  <c r="R84" i="5" s="1"/>
  <c r="J85" i="5"/>
  <c r="R85" i="5" s="1"/>
  <c r="J86" i="5"/>
  <c r="R86" i="5" s="1"/>
  <c r="J87" i="5"/>
  <c r="R87" i="5" s="1"/>
  <c r="J88" i="5"/>
  <c r="R88" i="5" s="1"/>
  <c r="J89" i="5"/>
  <c r="R89" i="5" s="1"/>
  <c r="J90" i="5"/>
  <c r="R90" i="5" s="1"/>
  <c r="J91" i="5"/>
  <c r="R91" i="5" s="1"/>
  <c r="J92" i="5"/>
  <c r="R92" i="5" s="1"/>
  <c r="J93" i="5"/>
  <c r="R93" i="5" s="1"/>
  <c r="J94" i="5"/>
  <c r="R94" i="5" s="1"/>
  <c r="J95" i="5"/>
  <c r="R95" i="5" s="1"/>
  <c r="J96" i="5"/>
  <c r="R96" i="5" s="1"/>
  <c r="J97" i="5"/>
  <c r="R97" i="5" s="1"/>
  <c r="J98" i="5"/>
  <c r="R98" i="5" s="1"/>
  <c r="J99" i="5"/>
  <c r="R99" i="5" s="1"/>
  <c r="J100" i="5"/>
  <c r="R100" i="5" s="1"/>
  <c r="J101" i="5"/>
  <c r="R101" i="5" s="1"/>
  <c r="J102" i="5"/>
  <c r="R102" i="5" s="1"/>
  <c r="J103" i="5"/>
  <c r="R103" i="5" s="1"/>
  <c r="J104" i="5"/>
  <c r="R104" i="5" s="1"/>
  <c r="J105" i="5"/>
  <c r="R105" i="5" s="1"/>
  <c r="I7" i="5"/>
  <c r="I8" i="5"/>
  <c r="I9" i="5"/>
  <c r="I10" i="5"/>
  <c r="I11" i="5"/>
  <c r="I12" i="5"/>
  <c r="I13" i="5"/>
  <c r="I14" i="5"/>
  <c r="I15" i="5"/>
  <c r="I16" i="5"/>
  <c r="I17" i="5"/>
  <c r="I18" i="5"/>
  <c r="I19" i="5"/>
  <c r="I20" i="5"/>
  <c r="I21" i="5"/>
  <c r="I22" i="5"/>
  <c r="I23" i="5"/>
  <c r="I24" i="5"/>
  <c r="I25" i="5"/>
  <c r="I26" i="5"/>
  <c r="I27" i="5"/>
  <c r="I28" i="5"/>
  <c r="I29" i="5"/>
  <c r="I30" i="5"/>
  <c r="I31" i="5"/>
  <c r="I32" i="5"/>
  <c r="I33" i="5"/>
  <c r="I34" i="5"/>
  <c r="I35" i="5"/>
  <c r="I36" i="5"/>
  <c r="I37" i="5"/>
  <c r="I38" i="5"/>
  <c r="I39" i="5"/>
  <c r="I40" i="5"/>
  <c r="I41" i="5"/>
  <c r="I42" i="5"/>
  <c r="I43" i="5"/>
  <c r="I44" i="5"/>
  <c r="I45" i="5"/>
  <c r="I46" i="5"/>
  <c r="I47" i="5"/>
  <c r="I48" i="5"/>
  <c r="I49" i="5"/>
  <c r="I50" i="5"/>
  <c r="I51" i="5"/>
  <c r="I52" i="5"/>
  <c r="I53" i="5"/>
  <c r="I54" i="5"/>
  <c r="I55" i="5"/>
  <c r="I56" i="5"/>
  <c r="I57" i="5"/>
  <c r="I58" i="5"/>
  <c r="I59" i="5"/>
  <c r="I60" i="5"/>
  <c r="I61" i="5"/>
  <c r="I62" i="5"/>
  <c r="I63" i="5"/>
  <c r="I64" i="5"/>
  <c r="I65" i="5"/>
  <c r="I66" i="5"/>
  <c r="I67" i="5"/>
  <c r="I68" i="5"/>
  <c r="I69" i="5"/>
  <c r="I70" i="5"/>
  <c r="I71" i="5"/>
  <c r="I72" i="5"/>
  <c r="I73" i="5"/>
  <c r="I74" i="5"/>
  <c r="I75" i="5"/>
  <c r="I76" i="5"/>
  <c r="I77" i="5"/>
  <c r="I78" i="5"/>
  <c r="I79" i="5"/>
  <c r="I80" i="5"/>
  <c r="I81" i="5"/>
  <c r="I82" i="5"/>
  <c r="I83" i="5"/>
  <c r="I84" i="5"/>
  <c r="I85" i="5"/>
  <c r="I86" i="5"/>
  <c r="I87" i="5"/>
  <c r="I88" i="5"/>
  <c r="I89" i="5"/>
  <c r="I90" i="5"/>
  <c r="I91" i="5"/>
  <c r="I92" i="5"/>
  <c r="I93" i="5"/>
  <c r="I94" i="5"/>
  <c r="I95" i="5"/>
  <c r="I96" i="5"/>
  <c r="I97" i="5"/>
  <c r="I98" i="5"/>
  <c r="I99" i="5"/>
  <c r="I100" i="5"/>
  <c r="I101" i="5"/>
  <c r="I102" i="5"/>
  <c r="I103" i="5"/>
  <c r="I104" i="5"/>
  <c r="I105" i="5"/>
  <c r="U6" i="5"/>
  <c r="AA5" i="8" l="1" a="1"/>
  <c r="AA5" i="8" s="1"/>
  <c r="AH96" i="5"/>
  <c r="AH82" i="5"/>
  <c r="AH68" i="5"/>
  <c r="AH54" i="5"/>
  <c r="AH40" i="5"/>
  <c r="AH79" i="5"/>
  <c r="AH65" i="5"/>
  <c r="AH51" i="5"/>
  <c r="AH93" i="5"/>
  <c r="AH37" i="5"/>
  <c r="AH94" i="5"/>
  <c r="AH80" i="5"/>
  <c r="AH66" i="5"/>
  <c r="AH52" i="5"/>
  <c r="AH38" i="5"/>
  <c r="AH92" i="5"/>
  <c r="AH78" i="5"/>
  <c r="AH64" i="5"/>
  <c r="AH36" i="5"/>
  <c r="AH50" i="5"/>
  <c r="AH99" i="5"/>
  <c r="AH85" i="5"/>
  <c r="AH71" i="5"/>
  <c r="AH57" i="5"/>
  <c r="AH43" i="5"/>
  <c r="AH29" i="5"/>
  <c r="AH103" i="5"/>
  <c r="AH89" i="5"/>
  <c r="AH47" i="5"/>
  <c r="AH33" i="5"/>
  <c r="AH75" i="5"/>
  <c r="AH73" i="5"/>
  <c r="AH100" i="5"/>
  <c r="AH86" i="5"/>
  <c r="AH72" i="5"/>
  <c r="AH58" i="5"/>
  <c r="AH44" i="5"/>
  <c r="AH30" i="5"/>
  <c r="AH101" i="5"/>
  <c r="AH31" i="5"/>
  <c r="AH59" i="5"/>
  <c r="AH87" i="5"/>
  <c r="AH61" i="5"/>
  <c r="AH45" i="5"/>
  <c r="AH23" i="5"/>
  <c r="AH22" i="5"/>
  <c r="AH90" i="5"/>
  <c r="AH62" i="5"/>
  <c r="AH34" i="5"/>
  <c r="AH20" i="5"/>
  <c r="AH19" i="5"/>
  <c r="AH35" i="5"/>
  <c r="AH104" i="5"/>
  <c r="AH76" i="5"/>
  <c r="AH48" i="5"/>
  <c r="AH102" i="5"/>
  <c r="AH88" i="5"/>
  <c r="AH74" i="5"/>
  <c r="AH60" i="5"/>
  <c r="AH46" i="5"/>
  <c r="AH32" i="5"/>
  <c r="AH18" i="5"/>
  <c r="AH24" i="5"/>
  <c r="AH91" i="5"/>
  <c r="AH21" i="5"/>
  <c r="AH15" i="5"/>
  <c r="AH49" i="5"/>
  <c r="AH17" i="5"/>
  <c r="AH16" i="5"/>
  <c r="AH98" i="5"/>
  <c r="AH84" i="5"/>
  <c r="AH70" i="5"/>
  <c r="AH56" i="5"/>
  <c r="AH42" i="5"/>
  <c r="AH28" i="5"/>
  <c r="AH14" i="5"/>
  <c r="AH77" i="5"/>
  <c r="AH97" i="5"/>
  <c r="AH83" i="5"/>
  <c r="AH69" i="5"/>
  <c r="AH55" i="5"/>
  <c r="AH41" i="5"/>
  <c r="AH27" i="5"/>
  <c r="AH13" i="5"/>
  <c r="AH105" i="5"/>
  <c r="AH26" i="5"/>
  <c r="AH63" i="5"/>
  <c r="AH95" i="5"/>
  <c r="AH81" i="5"/>
  <c r="AH67" i="5"/>
  <c r="AH53" i="5"/>
  <c r="AH39" i="5"/>
  <c r="AH25" i="5"/>
  <c r="AH10" i="5"/>
  <c r="Y102" i="5"/>
  <c r="Y94" i="5"/>
  <c r="Y86" i="5"/>
  <c r="Z86" i="5" s="1"/>
  <c r="Y78" i="5"/>
  <c r="Z78" i="5" s="1"/>
  <c r="Y70" i="5"/>
  <c r="Z70" i="5" s="1"/>
  <c r="Y62" i="5"/>
  <c r="Y54" i="5"/>
  <c r="Z54" i="5" s="1"/>
  <c r="Y46" i="5"/>
  <c r="Z46" i="5" s="1"/>
  <c r="Y38" i="5"/>
  <c r="Y30" i="5"/>
  <c r="Z30" i="5" s="1"/>
  <c r="Y22" i="5"/>
  <c r="Z22" i="5" s="1"/>
  <c r="Y14" i="5"/>
  <c r="Y105" i="5"/>
  <c r="Y72" i="5"/>
  <c r="Y64" i="5"/>
  <c r="Z64" i="5" s="1"/>
  <c r="Y56" i="5"/>
  <c r="Y48" i="5"/>
  <c r="Z48" i="5" s="1"/>
  <c r="Y40" i="5"/>
  <c r="Z40" i="5" s="1"/>
  <c r="Y32" i="5"/>
  <c r="Y24" i="5"/>
  <c r="Z24" i="5" s="1"/>
  <c r="Y16" i="5"/>
  <c r="Z16" i="5" s="1"/>
  <c r="W104" i="5"/>
  <c r="W96" i="5"/>
  <c r="W88" i="5"/>
  <c r="W80" i="5"/>
  <c r="W72" i="5"/>
  <c r="W64" i="5"/>
  <c r="W56" i="5"/>
  <c r="W48" i="5"/>
  <c r="W40" i="5"/>
  <c r="W32" i="5"/>
  <c r="W24" i="5"/>
  <c r="W16" i="5"/>
  <c r="Y100" i="5"/>
  <c r="Z100" i="5" s="1"/>
  <c r="Y84" i="5"/>
  <c r="Z84" i="5" s="1"/>
  <c r="Y63" i="5"/>
  <c r="Z63" i="5" s="1"/>
  <c r="Y44" i="5"/>
  <c r="Z44" i="5" s="1"/>
  <c r="Y21" i="5"/>
  <c r="Z21" i="5" s="1"/>
  <c r="Y89" i="5"/>
  <c r="Z89" i="5" s="1"/>
  <c r="W103" i="5"/>
  <c r="W95" i="5"/>
  <c r="W87" i="5"/>
  <c r="W79" i="5"/>
  <c r="W71" i="5"/>
  <c r="W63" i="5"/>
  <c r="W55" i="5"/>
  <c r="W47" i="5"/>
  <c r="W39" i="5"/>
  <c r="W31" i="5"/>
  <c r="W23" i="5"/>
  <c r="W15" i="5"/>
  <c r="Y96" i="5"/>
  <c r="Z96" i="5" s="1"/>
  <c r="Y80" i="5"/>
  <c r="Z80" i="5" s="1"/>
  <c r="Y61" i="5"/>
  <c r="Y39" i="5"/>
  <c r="Y20" i="5"/>
  <c r="Y81" i="5"/>
  <c r="W102" i="5"/>
  <c r="W94" i="5"/>
  <c r="W86" i="5"/>
  <c r="W78" i="5"/>
  <c r="W70" i="5"/>
  <c r="W62" i="5"/>
  <c r="W54" i="5"/>
  <c r="W46" i="5"/>
  <c r="W38" i="5"/>
  <c r="W30" i="5"/>
  <c r="W22" i="5"/>
  <c r="W14" i="5"/>
  <c r="Y95" i="5"/>
  <c r="Y79" i="5"/>
  <c r="Y60" i="5"/>
  <c r="Y37" i="5"/>
  <c r="Y15" i="5"/>
  <c r="Y97" i="5"/>
  <c r="W101" i="5"/>
  <c r="W93" i="5"/>
  <c r="W85" i="5"/>
  <c r="W77" i="5"/>
  <c r="W69" i="5"/>
  <c r="W61" i="5"/>
  <c r="W53" i="5"/>
  <c r="W45" i="5"/>
  <c r="W37" i="5"/>
  <c r="W29" i="5"/>
  <c r="W21" i="5"/>
  <c r="W13" i="5"/>
  <c r="Y93" i="5"/>
  <c r="Y77" i="5"/>
  <c r="Y55" i="5"/>
  <c r="Z55" i="5" s="1"/>
  <c r="Y36" i="5"/>
  <c r="Z36" i="5" s="1"/>
  <c r="Y13" i="5"/>
  <c r="Z13" i="5" s="1"/>
  <c r="W100" i="5"/>
  <c r="W92" i="5"/>
  <c r="W84" i="5"/>
  <c r="W76" i="5"/>
  <c r="W68" i="5"/>
  <c r="W60" i="5"/>
  <c r="W52" i="5"/>
  <c r="W44" i="5"/>
  <c r="W36" i="5"/>
  <c r="W28" i="5"/>
  <c r="W20" i="5"/>
  <c r="Y92" i="5"/>
  <c r="Y76" i="5"/>
  <c r="Z76" i="5" s="1"/>
  <c r="Y53" i="5"/>
  <c r="Z53" i="5" s="1"/>
  <c r="Y31" i="5"/>
  <c r="Z31" i="5" s="1"/>
  <c r="Y65" i="5"/>
  <c r="Y99" i="5"/>
  <c r="Z99" i="5" s="1"/>
  <c r="Y91" i="5"/>
  <c r="Y83" i="5"/>
  <c r="Y75" i="5"/>
  <c r="Y67" i="5"/>
  <c r="Y59" i="5"/>
  <c r="Y51" i="5"/>
  <c r="Y43" i="5"/>
  <c r="Y35" i="5"/>
  <c r="Z35" i="5" s="1"/>
  <c r="AC35" i="5" s="1"/>
  <c r="Y27" i="5"/>
  <c r="Z27" i="5" s="1"/>
  <c r="Y19" i="5"/>
  <c r="W99" i="5"/>
  <c r="W91" i="5"/>
  <c r="W83" i="5"/>
  <c r="W75" i="5"/>
  <c r="W67" i="5"/>
  <c r="W59" i="5"/>
  <c r="W51" i="5"/>
  <c r="W43" i="5"/>
  <c r="W35" i="5"/>
  <c r="W27" i="5"/>
  <c r="W19" i="5"/>
  <c r="Y104" i="5"/>
  <c r="Z104" i="5" s="1"/>
  <c r="Y88" i="5"/>
  <c r="Z88" i="5" s="1"/>
  <c r="Y71" i="5"/>
  <c r="Z71" i="5" s="1"/>
  <c r="Y52" i="5"/>
  <c r="Z52" i="5" s="1"/>
  <c r="Y29" i="5"/>
  <c r="Z29" i="5" s="1"/>
  <c r="Y57" i="5"/>
  <c r="Y98" i="5"/>
  <c r="Z98" i="5" s="1"/>
  <c r="Y90" i="5"/>
  <c r="Y82" i="5"/>
  <c r="Y74" i="5"/>
  <c r="Y66" i="5"/>
  <c r="Z66" i="5" s="1"/>
  <c r="Y58" i="5"/>
  <c r="Z58" i="5" s="1"/>
  <c r="Y50" i="5"/>
  <c r="Z50" i="5" s="1"/>
  <c r="Y42" i="5"/>
  <c r="Y34" i="5"/>
  <c r="Z34" i="5" s="1"/>
  <c r="Y26" i="5"/>
  <c r="Z26" i="5" s="1"/>
  <c r="Y18" i="5"/>
  <c r="Y10" i="5"/>
  <c r="Z10" i="5" s="1"/>
  <c r="W98" i="5"/>
  <c r="W90" i="5"/>
  <c r="W82" i="5"/>
  <c r="W74" i="5"/>
  <c r="W66" i="5"/>
  <c r="W58" i="5"/>
  <c r="W50" i="5"/>
  <c r="W42" i="5"/>
  <c r="W34" i="5"/>
  <c r="W26" i="5"/>
  <c r="W18" i="5"/>
  <c r="W10" i="5"/>
  <c r="Y103" i="5"/>
  <c r="Z103" i="5" s="1"/>
  <c r="Y87" i="5"/>
  <c r="Y69" i="5"/>
  <c r="Y47" i="5"/>
  <c r="Y28" i="5"/>
  <c r="Z28" i="5" s="1"/>
  <c r="Y73" i="5"/>
  <c r="Y49" i="5"/>
  <c r="Y41" i="5"/>
  <c r="Y33" i="5"/>
  <c r="Y25" i="5"/>
  <c r="Y17" i="5"/>
  <c r="Z17" i="5" s="1"/>
  <c r="W105" i="5"/>
  <c r="W97" i="5"/>
  <c r="W89" i="5"/>
  <c r="W81" i="5"/>
  <c r="W73" i="5"/>
  <c r="W65" i="5"/>
  <c r="W57" i="5"/>
  <c r="W49" i="5"/>
  <c r="W41" i="5"/>
  <c r="W33" i="5"/>
  <c r="W25" i="5"/>
  <c r="W17" i="5"/>
  <c r="Y101" i="5"/>
  <c r="Y85" i="5"/>
  <c r="Y68" i="5"/>
  <c r="Y45" i="5"/>
  <c r="Y23" i="5"/>
  <c r="AA35" i="5" l="1"/>
  <c r="AE35" i="5"/>
  <c r="AJ35" i="5" s="1"/>
  <c r="Z47" i="5"/>
  <c r="AC47" i="5" s="1"/>
  <c r="AE47" i="5" s="1"/>
  <c r="AJ47" i="5" s="1"/>
  <c r="Z57" i="5"/>
  <c r="AC57" i="5" s="1"/>
  <c r="AE57" i="5" s="1"/>
  <c r="AJ57" i="5" s="1"/>
  <c r="Z38" i="5"/>
  <c r="AC38" i="5" s="1"/>
  <c r="AE38" i="5" s="1"/>
  <c r="AJ38" i="5" s="1"/>
  <c r="Z19" i="5"/>
  <c r="AC19" i="5" s="1"/>
  <c r="AE19" i="5" s="1"/>
  <c r="AJ19" i="5" s="1"/>
  <c r="Z23" i="5"/>
  <c r="AC23" i="5" s="1"/>
  <c r="AE23" i="5" s="1"/>
  <c r="AJ23" i="5" s="1"/>
  <c r="Z62" i="5"/>
  <c r="AC62" i="5" s="1"/>
  <c r="AE62" i="5" s="1"/>
  <c r="AJ62" i="5" s="1"/>
  <c r="Z45" i="5"/>
  <c r="AC45" i="5" s="1"/>
  <c r="AE45" i="5" s="1"/>
  <c r="AJ45" i="5" s="1"/>
  <c r="Z77" i="5"/>
  <c r="AC77" i="5" s="1"/>
  <c r="AE77" i="5" s="1"/>
  <c r="AJ77" i="5" s="1"/>
  <c r="Z43" i="5"/>
  <c r="AC43" i="5" s="1"/>
  <c r="AE43" i="5" s="1"/>
  <c r="AJ43" i="5" s="1"/>
  <c r="Z93" i="5"/>
  <c r="AC93" i="5" s="1"/>
  <c r="AE93" i="5" s="1"/>
  <c r="AJ93" i="5" s="1"/>
  <c r="Z101" i="5"/>
  <c r="AC101" i="5" s="1"/>
  <c r="AE101" i="5" s="1"/>
  <c r="AJ101" i="5" s="1"/>
  <c r="Z94" i="5"/>
  <c r="AC94" i="5" s="1"/>
  <c r="AE94" i="5" s="1"/>
  <c r="AJ94" i="5" s="1"/>
  <c r="Z69" i="5"/>
  <c r="AC69" i="5" s="1"/>
  <c r="AE69" i="5" s="1"/>
  <c r="AJ69" i="5" s="1"/>
  <c r="Z87" i="5"/>
  <c r="AC87" i="5" s="1"/>
  <c r="AE87" i="5" s="1"/>
  <c r="AJ87" i="5" s="1"/>
  <c r="Z18" i="5"/>
  <c r="AC18" i="5" s="1"/>
  <c r="AE18" i="5" s="1"/>
  <c r="AJ18" i="5" s="1"/>
  <c r="Z92" i="5"/>
  <c r="AC92" i="5" s="1"/>
  <c r="AE92" i="5" s="1"/>
  <c r="AJ92" i="5" s="1"/>
  <c r="Z97" i="5"/>
  <c r="AC97" i="5" s="1"/>
  <c r="AE97" i="5" s="1"/>
  <c r="AJ97" i="5" s="1"/>
  <c r="Z42" i="5"/>
  <c r="AC42" i="5" s="1"/>
  <c r="AE42" i="5" s="1"/>
  <c r="AJ42" i="5" s="1"/>
  <c r="Z15" i="5"/>
  <c r="AC15" i="5" s="1"/>
  <c r="AE15" i="5" s="1"/>
  <c r="AJ15" i="5" s="1"/>
  <c r="Z37" i="5"/>
  <c r="AC37" i="5" s="1"/>
  <c r="AE37" i="5" s="1"/>
  <c r="AJ37" i="5" s="1"/>
  <c r="Z25" i="5"/>
  <c r="AC25" i="5" s="1"/>
  <c r="AE25" i="5" s="1"/>
  <c r="AJ25" i="5" s="1"/>
  <c r="Z59" i="5"/>
  <c r="AC59" i="5" s="1"/>
  <c r="AE59" i="5" s="1"/>
  <c r="AJ59" i="5" s="1"/>
  <c r="Z60" i="5"/>
  <c r="AC60" i="5" s="1"/>
  <c r="AE60" i="5" s="1"/>
  <c r="AJ60" i="5" s="1"/>
  <c r="Z56" i="5"/>
  <c r="AC56" i="5" s="1"/>
  <c r="AE56" i="5" s="1"/>
  <c r="AJ56" i="5" s="1"/>
  <c r="Z33" i="5"/>
  <c r="AC33" i="5" s="1"/>
  <c r="AE33" i="5" s="1"/>
  <c r="AJ33" i="5" s="1"/>
  <c r="Z67" i="5"/>
  <c r="AC67" i="5" s="1"/>
  <c r="AE67" i="5" s="1"/>
  <c r="AJ67" i="5" s="1"/>
  <c r="Z79" i="5"/>
  <c r="AC79" i="5" s="1"/>
  <c r="AE79" i="5" s="1"/>
  <c r="AJ79" i="5" s="1"/>
  <c r="Z81" i="5"/>
  <c r="AC81" i="5" s="1"/>
  <c r="AE81" i="5" s="1"/>
  <c r="AJ81" i="5" s="1"/>
  <c r="Z102" i="5"/>
  <c r="AC102" i="5" s="1"/>
  <c r="AE102" i="5" s="1"/>
  <c r="AJ102" i="5" s="1"/>
  <c r="Z74" i="5"/>
  <c r="AC74" i="5" s="1"/>
  <c r="AE74" i="5" s="1"/>
  <c r="AJ74" i="5" s="1"/>
  <c r="Z95" i="5"/>
  <c r="AC95" i="5" s="1"/>
  <c r="AE95" i="5" s="1"/>
  <c r="AJ95" i="5" s="1"/>
  <c r="Z72" i="5"/>
  <c r="AC72" i="5" s="1"/>
  <c r="AE72" i="5" s="1"/>
  <c r="AJ72" i="5" s="1"/>
  <c r="Z49" i="5"/>
  <c r="AC49" i="5" s="1"/>
  <c r="AE49" i="5" s="1"/>
  <c r="AJ49" i="5" s="1"/>
  <c r="Z82" i="5"/>
  <c r="AC82" i="5" s="1"/>
  <c r="AE82" i="5" s="1"/>
  <c r="AJ82" i="5" s="1"/>
  <c r="Z83" i="5"/>
  <c r="AC83" i="5" s="1"/>
  <c r="AE83" i="5" s="1"/>
  <c r="AJ83" i="5" s="1"/>
  <c r="Z39" i="5"/>
  <c r="AC39" i="5" s="1"/>
  <c r="AE39" i="5" s="1"/>
  <c r="AJ39" i="5" s="1"/>
  <c r="Z105" i="5"/>
  <c r="AC105" i="5" s="1"/>
  <c r="AE105" i="5" s="1"/>
  <c r="AJ105" i="5" s="1"/>
  <c r="Z73" i="5"/>
  <c r="AC73" i="5" s="1"/>
  <c r="AE73" i="5" s="1"/>
  <c r="AJ73" i="5" s="1"/>
  <c r="Z90" i="5"/>
  <c r="AC90" i="5" s="1"/>
  <c r="AE90" i="5" s="1"/>
  <c r="AJ90" i="5" s="1"/>
  <c r="Z91" i="5"/>
  <c r="AC91" i="5" s="1"/>
  <c r="AE91" i="5" s="1"/>
  <c r="AJ91" i="5" s="1"/>
  <c r="Z61" i="5"/>
  <c r="AC61" i="5" s="1"/>
  <c r="AE61" i="5" s="1"/>
  <c r="AJ61" i="5" s="1"/>
  <c r="Z14" i="5"/>
  <c r="AC14" i="5" s="1"/>
  <c r="AE14" i="5" s="1"/>
  <c r="AJ14" i="5" s="1"/>
  <c r="Z65" i="5"/>
  <c r="AC65" i="5" s="1"/>
  <c r="AE65" i="5" s="1"/>
  <c r="AJ65" i="5" s="1"/>
  <c r="Z32" i="5"/>
  <c r="AC32" i="5" s="1"/>
  <c r="AE32" i="5" s="1"/>
  <c r="AJ32" i="5" s="1"/>
  <c r="Z68" i="5"/>
  <c r="AC68" i="5" s="1"/>
  <c r="AE68" i="5" s="1"/>
  <c r="AJ68" i="5" s="1"/>
  <c r="Z85" i="5"/>
  <c r="AC85" i="5" s="1"/>
  <c r="AE85" i="5" s="1"/>
  <c r="AJ85" i="5" s="1"/>
  <c r="Z51" i="5"/>
  <c r="AC51" i="5" s="1"/>
  <c r="AE51" i="5" s="1"/>
  <c r="AJ51" i="5" s="1"/>
  <c r="Z41" i="5"/>
  <c r="AC41" i="5" s="1"/>
  <c r="AE41" i="5" s="1"/>
  <c r="AJ41" i="5" s="1"/>
  <c r="Z75" i="5"/>
  <c r="AC75" i="5" s="1"/>
  <c r="AE75" i="5" s="1"/>
  <c r="AJ75" i="5" s="1"/>
  <c r="Z20" i="5"/>
  <c r="AC20" i="5" s="1"/>
  <c r="AE20" i="5" s="1"/>
  <c r="AJ20" i="5" s="1"/>
  <c r="AC98" i="5"/>
  <c r="AE98" i="5" s="1"/>
  <c r="AJ98" i="5" s="1"/>
  <c r="AC10" i="5"/>
  <c r="AE10" i="5" s="1"/>
  <c r="AJ10" i="5" s="1"/>
  <c r="AC21" i="5"/>
  <c r="AE21" i="5" s="1"/>
  <c r="AJ21" i="5" s="1"/>
  <c r="AC96" i="5"/>
  <c r="AE96" i="5" s="1"/>
  <c r="AJ96" i="5" s="1"/>
  <c r="AC29" i="5"/>
  <c r="AE29" i="5" s="1"/>
  <c r="AJ29" i="5" s="1"/>
  <c r="AC71" i="5"/>
  <c r="AE71" i="5" s="1"/>
  <c r="AJ71" i="5" s="1"/>
  <c r="AC53" i="5"/>
  <c r="AE53" i="5" s="1"/>
  <c r="AJ53" i="5" s="1"/>
  <c r="AC89" i="5"/>
  <c r="AE89" i="5" s="1"/>
  <c r="AJ89" i="5" s="1"/>
  <c r="AC16" i="5"/>
  <c r="AE16" i="5" s="1"/>
  <c r="AJ16" i="5" s="1"/>
  <c r="AC24" i="5"/>
  <c r="AE24" i="5" s="1"/>
  <c r="AJ24" i="5" s="1"/>
  <c r="AC30" i="5"/>
  <c r="AE30" i="5" s="1"/>
  <c r="AJ30" i="5" s="1"/>
  <c r="AC36" i="5"/>
  <c r="AE36" i="5" s="1"/>
  <c r="AJ36" i="5" s="1"/>
  <c r="AC44" i="5"/>
  <c r="AE44" i="5" s="1"/>
  <c r="AJ44" i="5" s="1"/>
  <c r="AC63" i="5"/>
  <c r="AE63" i="5" s="1"/>
  <c r="AJ63" i="5" s="1"/>
  <c r="AC46" i="5"/>
  <c r="AE46" i="5" s="1"/>
  <c r="AJ46" i="5" s="1"/>
  <c r="AC99" i="5"/>
  <c r="AE99" i="5" s="1"/>
  <c r="AJ99" i="5" s="1"/>
  <c r="AC28" i="5"/>
  <c r="AE28" i="5" s="1"/>
  <c r="AJ28" i="5" s="1"/>
  <c r="AC50" i="5"/>
  <c r="AE50" i="5" s="1"/>
  <c r="AJ50" i="5" s="1"/>
  <c r="AC52" i="5"/>
  <c r="AE52" i="5" s="1"/>
  <c r="AJ52" i="5" s="1"/>
  <c r="AC26" i="5"/>
  <c r="AE26" i="5" s="1"/>
  <c r="AJ26" i="5" s="1"/>
  <c r="AC58" i="5"/>
  <c r="AE58" i="5" s="1"/>
  <c r="AJ58" i="5" s="1"/>
  <c r="AC34" i="5"/>
  <c r="AE34" i="5" s="1"/>
  <c r="AJ34" i="5" s="1"/>
  <c r="AC13" i="5"/>
  <c r="AE13" i="5" s="1"/>
  <c r="AJ13" i="5" s="1"/>
  <c r="AC27" i="5"/>
  <c r="AE27" i="5" s="1"/>
  <c r="AJ27" i="5" s="1"/>
  <c r="AC22" i="5"/>
  <c r="AE22" i="5" s="1"/>
  <c r="AJ22" i="5" s="1"/>
  <c r="AC100" i="5"/>
  <c r="AE100" i="5" s="1"/>
  <c r="AJ100" i="5" s="1"/>
  <c r="AC103" i="5"/>
  <c r="AE103" i="5" s="1"/>
  <c r="AJ103" i="5" s="1"/>
  <c r="AC86" i="5"/>
  <c r="AE86" i="5" s="1"/>
  <c r="AJ86" i="5" s="1"/>
  <c r="AC88" i="5"/>
  <c r="AE88" i="5" s="1"/>
  <c r="AJ88" i="5" s="1"/>
  <c r="AC64" i="5"/>
  <c r="AE64" i="5" s="1"/>
  <c r="AJ64" i="5" s="1"/>
  <c r="AC66" i="5"/>
  <c r="AE66" i="5" s="1"/>
  <c r="AJ66" i="5" s="1"/>
  <c r="AC40" i="5"/>
  <c r="AE40" i="5" s="1"/>
  <c r="AJ40" i="5" s="1"/>
  <c r="AC70" i="5"/>
  <c r="AE70" i="5" s="1"/>
  <c r="AJ70" i="5" s="1"/>
  <c r="AC17" i="5"/>
  <c r="AE17" i="5" s="1"/>
  <c r="AJ17" i="5" s="1"/>
  <c r="AC48" i="5"/>
  <c r="AE48" i="5" s="1"/>
  <c r="AJ48" i="5" s="1"/>
  <c r="AC104" i="5"/>
  <c r="AE104" i="5" s="1"/>
  <c r="AJ104" i="5" s="1"/>
  <c r="AC78" i="5"/>
  <c r="AE78" i="5" s="1"/>
  <c r="AJ78" i="5" s="1"/>
  <c r="AC80" i="5"/>
  <c r="AE80" i="5" s="1"/>
  <c r="AJ80" i="5" s="1"/>
  <c r="AC54" i="5"/>
  <c r="AE54" i="5" s="1"/>
  <c r="AJ54" i="5" s="1"/>
  <c r="AC84" i="5"/>
  <c r="AE84" i="5" s="1"/>
  <c r="AJ84" i="5" s="1"/>
  <c r="AC31" i="5"/>
  <c r="AE31" i="5" s="1"/>
  <c r="AJ31" i="5" s="1"/>
  <c r="AC76" i="5"/>
  <c r="AE76" i="5" s="1"/>
  <c r="AJ76" i="5" s="1"/>
  <c r="AC55" i="5"/>
  <c r="AE55" i="5" s="1"/>
  <c r="AJ55" i="5" s="1"/>
  <c r="AD73" i="5"/>
  <c r="AD26" i="5"/>
  <c r="AD90" i="5"/>
  <c r="AD27" i="5"/>
  <c r="AD91" i="5"/>
  <c r="AD68" i="5"/>
  <c r="AD13" i="5"/>
  <c r="AD77" i="5"/>
  <c r="AD38" i="5"/>
  <c r="AD102" i="5"/>
  <c r="AD63" i="5"/>
  <c r="AD32" i="5"/>
  <c r="AD96" i="5"/>
  <c r="AD81" i="5"/>
  <c r="AD34" i="5"/>
  <c r="AD98" i="5"/>
  <c r="AD35" i="5"/>
  <c r="AD99" i="5"/>
  <c r="AD76" i="5"/>
  <c r="AD21" i="5"/>
  <c r="AD85" i="5"/>
  <c r="AD46" i="5"/>
  <c r="AD71" i="5"/>
  <c r="AD40" i="5"/>
  <c r="AD104" i="5"/>
  <c r="AD25" i="5"/>
  <c r="AD42" i="5"/>
  <c r="AD43" i="5"/>
  <c r="AD20" i="5"/>
  <c r="AD84" i="5"/>
  <c r="AD29" i="5"/>
  <c r="AD93" i="5"/>
  <c r="AD54" i="5"/>
  <c r="AD15" i="5"/>
  <c r="AD79" i="5"/>
  <c r="AD48" i="5"/>
  <c r="AD33" i="5"/>
  <c r="AD97" i="5"/>
  <c r="AD50" i="5"/>
  <c r="AD51" i="5"/>
  <c r="AD28" i="5"/>
  <c r="AD92" i="5"/>
  <c r="AD37" i="5"/>
  <c r="AD101" i="5"/>
  <c r="AD62" i="5"/>
  <c r="AD23" i="5"/>
  <c r="AD87" i="5"/>
  <c r="AD56" i="5"/>
  <c r="AD89" i="5"/>
  <c r="AD41" i="5"/>
  <c r="AD105" i="5"/>
  <c r="AD58" i="5"/>
  <c r="AD59" i="5"/>
  <c r="AD36" i="5"/>
  <c r="AD100" i="5"/>
  <c r="AD45" i="5"/>
  <c r="AD70" i="5"/>
  <c r="AD31" i="5"/>
  <c r="AD95" i="5"/>
  <c r="AD64" i="5"/>
  <c r="AD17" i="5"/>
  <c r="AD49" i="5"/>
  <c r="AD66" i="5"/>
  <c r="AD67" i="5"/>
  <c r="AD44" i="5"/>
  <c r="AD53" i="5"/>
  <c r="AD14" i="5"/>
  <c r="AD78" i="5"/>
  <c r="AD39" i="5"/>
  <c r="AD103" i="5"/>
  <c r="AD72" i="5"/>
  <c r="AD57" i="5"/>
  <c r="AD10" i="5"/>
  <c r="AD74" i="5"/>
  <c r="AD75" i="5"/>
  <c r="AD52" i="5"/>
  <c r="AD61" i="5"/>
  <c r="AD22" i="5"/>
  <c r="AD86" i="5"/>
  <c r="AD47" i="5"/>
  <c r="AD16" i="5"/>
  <c r="AD80" i="5"/>
  <c r="AD65" i="5"/>
  <c r="AD18" i="5"/>
  <c r="AD82" i="5"/>
  <c r="AD19" i="5"/>
  <c r="AD83" i="5"/>
  <c r="AD60" i="5"/>
  <c r="AD69" i="5"/>
  <c r="AD30" i="5"/>
  <c r="AD94" i="5"/>
  <c r="AD55" i="5"/>
  <c r="AD24" i="5"/>
  <c r="AD88" i="5"/>
  <c r="A4" i="9"/>
  <c r="V6" i="6"/>
  <c r="AD6" i="6" s="1"/>
  <c r="I6" i="5"/>
  <c r="AA52" i="5" l="1"/>
  <c r="AA81" i="5"/>
  <c r="AA29" i="5"/>
  <c r="AA79" i="5"/>
  <c r="AA96" i="5"/>
  <c r="AA94" i="5"/>
  <c r="AA21" i="5"/>
  <c r="AI21" i="5" s="1"/>
  <c r="AA101" i="5"/>
  <c r="AA88" i="5"/>
  <c r="AA56" i="5"/>
  <c r="AA76" i="5"/>
  <c r="AA86" i="5"/>
  <c r="AA98" i="5"/>
  <c r="AA105" i="5"/>
  <c r="AA60" i="5"/>
  <c r="AA43" i="5"/>
  <c r="AA31" i="5"/>
  <c r="AA103" i="5"/>
  <c r="AA44" i="5"/>
  <c r="AA20" i="5"/>
  <c r="AI20" i="5" s="1"/>
  <c r="AA39" i="5"/>
  <c r="AA59" i="5"/>
  <c r="AA77" i="5"/>
  <c r="AA84" i="5"/>
  <c r="AA100" i="5"/>
  <c r="AA36" i="5"/>
  <c r="AA75" i="5"/>
  <c r="AA83" i="5"/>
  <c r="AA25" i="5"/>
  <c r="AI25" i="5" s="1"/>
  <c r="AA45" i="5"/>
  <c r="AA40" i="5"/>
  <c r="AA99" i="5"/>
  <c r="AA41" i="5"/>
  <c r="AA37" i="5"/>
  <c r="AA62" i="5"/>
  <c r="AA50" i="5"/>
  <c r="AA73" i="5"/>
  <c r="AA27" i="5"/>
  <c r="AI27" i="5" s="1"/>
  <c r="AA15" i="5"/>
  <c r="AI15" i="5" s="1"/>
  <c r="AA23" i="5"/>
  <c r="AI23" i="5" s="1"/>
  <c r="AA14" i="5"/>
  <c r="AI14" i="5" s="1"/>
  <c r="AA66" i="5"/>
  <c r="AA10" i="5"/>
  <c r="AI10" i="5" s="1"/>
  <c r="AA72" i="5"/>
  <c r="AA19" i="5"/>
  <c r="AI19" i="5" s="1"/>
  <c r="AA61" i="5"/>
  <c r="AA90" i="5"/>
  <c r="AA22" i="5"/>
  <c r="AI22" i="5" s="1"/>
  <c r="AA97" i="5"/>
  <c r="AA91" i="5"/>
  <c r="AA80" i="5"/>
  <c r="AA70" i="5"/>
  <c r="AA71" i="5"/>
  <c r="AA87" i="5"/>
  <c r="AA69" i="5"/>
  <c r="AA28" i="5"/>
  <c r="AA67" i="5"/>
  <c r="AA64" i="5"/>
  <c r="AA33" i="5"/>
  <c r="AA55" i="5"/>
  <c r="AA46" i="5"/>
  <c r="AA93" i="5"/>
  <c r="AA63" i="5"/>
  <c r="AA54" i="5"/>
  <c r="AA30" i="5"/>
  <c r="AA82" i="5"/>
  <c r="AA24" i="5"/>
  <c r="AI24" i="5" s="1"/>
  <c r="AA51" i="5"/>
  <c r="AA49" i="5"/>
  <c r="AA78" i="5"/>
  <c r="AA13" i="5"/>
  <c r="AI13" i="5" s="1"/>
  <c r="AA16" i="5"/>
  <c r="AI16" i="5" s="1"/>
  <c r="AA85" i="5"/>
  <c r="AA42" i="5"/>
  <c r="AA104" i="5"/>
  <c r="AA34" i="5"/>
  <c r="AA89" i="5"/>
  <c r="AA68" i="5"/>
  <c r="AA95" i="5"/>
  <c r="AA38" i="5"/>
  <c r="AA48" i="5"/>
  <c r="AA58" i="5"/>
  <c r="AA32" i="5"/>
  <c r="AA74" i="5"/>
  <c r="AA92" i="5"/>
  <c r="AA57" i="5"/>
  <c r="AA17" i="5"/>
  <c r="AI17" i="5" s="1"/>
  <c r="AA26" i="5"/>
  <c r="AI26" i="5" s="1"/>
  <c r="AA53" i="5"/>
  <c r="AA65" i="5"/>
  <c r="AA102" i="5"/>
  <c r="AA18" i="5"/>
  <c r="AI18" i="5" s="1"/>
  <c r="AA47" i="5"/>
  <c r="AE6" i="6"/>
  <c r="A5" i="9" s="1"/>
  <c r="U5" i="9" s="1"/>
  <c r="AM6" i="6"/>
  <c r="AB5" i="8" a="1"/>
  <c r="AB5" i="8" s="1"/>
  <c r="Y5" i="8" s="1"/>
  <c r="Y6" i="8" l="1"/>
  <c r="Y7" i="8"/>
  <c r="Y8" i="8"/>
  <c r="Y9" i="8"/>
  <c r="O11" i="5"/>
  <c r="AG11" i="5" l="1"/>
  <c r="O12" i="5"/>
  <c r="AN6" i="6"/>
  <c r="L15" i="9"/>
  <c r="M15" i="9"/>
  <c r="N15" i="9"/>
  <c r="O15" i="9"/>
  <c r="P15" i="9"/>
  <c r="Q15" i="9"/>
  <c r="R15" i="9"/>
  <c r="S15" i="9"/>
  <c r="T15" i="9"/>
  <c r="K15" i="9"/>
  <c r="I17" i="9"/>
  <c r="I18" i="9" s="1"/>
  <c r="I19" i="9" s="1"/>
  <c r="I20" i="9" s="1"/>
  <c r="I21" i="9" s="1"/>
  <c r="I22" i="9" s="1"/>
  <c r="L6" i="5"/>
  <c r="K6" i="5"/>
  <c r="J6" i="5"/>
  <c r="R6" i="5" s="1"/>
  <c r="O8" i="5" l="1"/>
  <c r="AG8" i="5" s="1"/>
  <c r="O9" i="5"/>
  <c r="AG9" i="5" s="1"/>
  <c r="AG12" i="5"/>
  <c r="O6" i="5"/>
  <c r="AG6" i="5" s="1"/>
  <c r="O7" i="5"/>
  <c r="AG7" i="5" s="1"/>
  <c r="U4" i="9"/>
  <c r="J17" i="9" s="1"/>
  <c r="N17" i="9" l="1"/>
  <c r="S21" i="9"/>
  <c r="T21" i="9"/>
  <c r="S22" i="9"/>
  <c r="T22" i="9"/>
  <c r="M17" i="9"/>
  <c r="M20" i="9"/>
  <c r="R19" i="9"/>
  <c r="T18" i="9"/>
  <c r="S20" i="9"/>
  <c r="Q18" i="9"/>
  <c r="S17" i="9"/>
  <c r="J20" i="9"/>
  <c r="L22" i="9"/>
  <c r="R22" i="9"/>
  <c r="P20" i="9"/>
  <c r="P21" i="9"/>
  <c r="N19" i="9"/>
  <c r="S19" i="9"/>
  <c r="L20" i="9"/>
  <c r="S18" i="9"/>
  <c r="J19" i="9"/>
  <c r="Q17" i="9"/>
  <c r="O17" i="9"/>
  <c r="T17" i="9"/>
  <c r="N21" i="9"/>
  <c r="L18" i="9"/>
  <c r="P18" i="9"/>
  <c r="O18" i="9"/>
  <c r="T20" i="9"/>
  <c r="O19" i="9"/>
  <c r="P19" i="9"/>
  <c r="J18" i="9"/>
  <c r="J21" i="9"/>
  <c r="R18" i="9"/>
  <c r="L17" i="9"/>
  <c r="R20" i="9"/>
  <c r="Q19" i="9"/>
  <c r="L21" i="9"/>
  <c r="P17" i="9"/>
  <c r="O22" i="9"/>
  <c r="O20" i="9"/>
  <c r="N22" i="9"/>
  <c r="P22" i="9"/>
  <c r="N18" i="9"/>
  <c r="Q22" i="9"/>
  <c r="K23" i="9"/>
  <c r="T19" i="9"/>
  <c r="R21" i="9"/>
  <c r="M22" i="9"/>
  <c r="M19" i="9"/>
  <c r="R17" i="9"/>
  <c r="J22" i="9"/>
  <c r="M21" i="9"/>
  <c r="L19" i="9"/>
  <c r="N20" i="9"/>
  <c r="Q21" i="9"/>
  <c r="M18" i="9"/>
  <c r="O21" i="9"/>
  <c r="Q20" i="9"/>
  <c r="D13" i="7" l="1"/>
  <c r="D14" i="7"/>
  <c r="D15" i="7"/>
  <c r="D20" i="7"/>
  <c r="D21" i="7"/>
  <c r="D23" i="7"/>
  <c r="D22" i="7"/>
  <c r="D12" i="7"/>
  <c r="B3" i="7" l="1"/>
  <c r="B5" i="7"/>
  <c r="B2" i="7"/>
  <c r="B4" i="7"/>
  <c r="N9" i="5" l="1"/>
  <c r="B10" i="9"/>
  <c r="AG6" i="6"/>
  <c r="B12" i="9"/>
  <c r="B11" i="9"/>
  <c r="B9" i="9"/>
  <c r="AH9" i="5" l="1"/>
  <c r="M9" i="5"/>
  <c r="N12" i="5"/>
  <c r="D12" i="9"/>
  <c r="F12" i="9"/>
  <c r="E12" i="9"/>
  <c r="D9" i="9"/>
  <c r="F9" i="9"/>
  <c r="E9" i="9"/>
  <c r="E11" i="9"/>
  <c r="F11" i="9"/>
  <c r="D11" i="9"/>
  <c r="N11" i="5"/>
  <c r="AF6" i="6"/>
  <c r="N6" i="5"/>
  <c r="AH6" i="5" s="1"/>
  <c r="N7" i="5"/>
  <c r="F10" i="9"/>
  <c r="D10" i="9"/>
  <c r="E10" i="9"/>
  <c r="N8" i="5"/>
  <c r="Y9" i="5" l="1"/>
  <c r="Z9" i="5" s="1"/>
  <c r="W9" i="5"/>
  <c r="AD9" i="5" s="1"/>
  <c r="M11" i="5"/>
  <c r="AH11" i="5"/>
  <c r="AH8" i="5"/>
  <c r="M8" i="5"/>
  <c r="Y8" i="5" s="1"/>
  <c r="AH7" i="5"/>
  <c r="M7" i="5"/>
  <c r="AH12" i="5"/>
  <c r="M12" i="5"/>
  <c r="M6" i="5"/>
  <c r="Y6" i="5" s="1"/>
  <c r="Z6" i="5" l="1"/>
  <c r="X7" i="5"/>
  <c r="Y7" i="5"/>
  <c r="Z7" i="5" s="1"/>
  <c r="Z8" i="5"/>
  <c r="AC8" i="5" s="1"/>
  <c r="X9" i="5"/>
  <c r="W8" i="5"/>
  <c r="AD8" i="5" s="1"/>
  <c r="W12" i="5"/>
  <c r="AD12" i="5" s="1"/>
  <c r="Y12" i="5"/>
  <c r="Z12" i="5" s="1"/>
  <c r="W6" i="5"/>
  <c r="AD6" i="5" s="1"/>
  <c r="W7" i="5"/>
  <c r="AD7" i="5" s="1"/>
  <c r="Y11" i="5"/>
  <c r="W11" i="5"/>
  <c r="AD11" i="5" s="1"/>
  <c r="AB7" i="5" l="1"/>
  <c r="AA8" i="5"/>
  <c r="AI8" i="5" s="1"/>
  <c r="AE8" i="5"/>
  <c r="AJ8" i="5" s="1"/>
  <c r="AC9" i="5"/>
  <c r="AB9" i="5"/>
  <c r="Z11" i="5"/>
  <c r="AC11" i="5" s="1"/>
  <c r="AE11" i="5" s="1"/>
  <c r="AJ11" i="5" s="1"/>
  <c r="X12" i="5"/>
  <c r="AC12" i="5" s="1"/>
  <c r="AA12" i="5" l="1"/>
  <c r="AI12" i="5" s="1"/>
  <c r="AE12" i="5"/>
  <c r="AJ12" i="5" s="1"/>
  <c r="AA9" i="5"/>
  <c r="AI9" i="5" s="1"/>
  <c r="AE9" i="5"/>
  <c r="AJ9" i="5" s="1"/>
  <c r="AA11" i="5"/>
  <c r="AI11" i="5" s="1"/>
  <c r="AB11" i="5"/>
  <c r="AC7" i="5"/>
  <c r="AB8" i="5"/>
  <c r="AB12" i="5"/>
  <c r="AE7" i="5" l="1"/>
  <c r="AA7" i="5"/>
  <c r="AI7" i="5" s="1"/>
  <c r="AB6" i="5" l="1"/>
  <c r="AC6" i="5"/>
  <c r="AE6" i="5" s="1"/>
  <c r="AA6" i="5" l="1"/>
  <c r="AI6" i="5" s="1"/>
  <c r="AJ7" i="5" s="1"/>
  <c r="AJ6"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Perkons, Ute</author>
  </authors>
  <commentList>
    <comment ref="Q5" authorId="0" shapeId="0" xr:uid="{BFD6CD64-BA1A-4B30-A1D5-A501BCEE4F10}">
      <text>
        <r>
          <rPr>
            <b/>
            <sz val="9"/>
            <color indexed="81"/>
            <rFont val="Segoe UI"/>
            <family val="2"/>
          </rPr>
          <t>Perkons, Ute:</t>
        </r>
        <r>
          <rPr>
            <sz val="9"/>
            <color indexed="81"/>
            <rFont val="Segoe UI"/>
            <family val="2"/>
          </rPr>
          <t xml:space="preserve">
FM-Ertrag abzgl. 10% Randeffekte und Verluste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Gärttling, Daniel</author>
  </authors>
  <commentList>
    <comment ref="T2" authorId="0" shapeId="0" xr:uid="{DE2A5D86-9FEC-4E73-82A1-622ED5E5051C}">
      <text>
        <r>
          <rPr>
            <b/>
            <sz val="9"/>
            <color indexed="81"/>
            <rFont val="Segoe UI"/>
            <family val="2"/>
          </rPr>
          <t>Gärttling, Daniel:</t>
        </r>
        <r>
          <rPr>
            <sz val="9"/>
            <color indexed="81"/>
            <rFont val="Segoe UI"/>
            <family val="2"/>
          </rPr>
          <t xml:space="preserve">
Wird keine Anrechenbarkeit eingegeben, wird mit 80 % gerechnet. Es sollte mindestens mit 40 % Anrechenbarkeit gerechnet werden (DVO NRW, Details siehe Broschüre)</t>
        </r>
      </text>
    </comment>
    <comment ref="AB5" authorId="0" shapeId="0" xr:uid="{3F0A9651-4DA7-447B-A9A4-4B4BC3C7CAA4}">
      <text>
        <r>
          <rPr>
            <b/>
            <sz val="9"/>
            <color indexed="81"/>
            <rFont val="Segoe UI"/>
            <family val="2"/>
          </rPr>
          <t>Gärttling, Daniel:</t>
        </r>
        <r>
          <rPr>
            <sz val="9"/>
            <color indexed="81"/>
            <rFont val="Segoe UI"/>
            <family val="2"/>
          </rPr>
          <t xml:space="preserve">
Der Geberfläche wird die nächste Nehmerfläche zugeteilt: 
1. Geber-ID in die nächste Zeile eintragen und Größe der verbleibenden Fläche in Spalte P auf den Restwert ändern. 
2. Dann neue Nehmerfläche zuweisen. 
Wenn die Geberfläche komplett zugeteilt werden soll, C&amp;C-Düngermenge (Spalte F) schrittweise erhöhen.</t>
        </r>
      </text>
    </comment>
    <comment ref="AC5" authorId="0" shapeId="0" xr:uid="{96C5815D-C4C8-4783-808F-3836A398BD99}">
      <text>
        <r>
          <rPr>
            <b/>
            <sz val="9"/>
            <color indexed="81"/>
            <rFont val="Segoe UI"/>
            <family val="2"/>
          </rPr>
          <t>Gärttling, Daniel:</t>
        </r>
        <r>
          <rPr>
            <sz val="9"/>
            <color indexed="81"/>
            <rFont val="Segoe UI"/>
            <family val="2"/>
          </rPr>
          <t xml:space="preserve">
Der Geberfläche wird die nächste Nehmerfläche zugeteilt: Nehmerfläche (Spalten A-G) in die nächste Zeile kopieren, dann neues Geberfeld zuweisen.
Wenn nicht gewünscht, die C&amp;C-Düngermenge (Spalte G) um den entsprechenden Betrag senken</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<sst xmlns="http://schemas.openxmlformats.org/spreadsheetml/2006/main" count="329" uniqueCount="229">
  <si>
    <t>Einschätzung Ertrag und Qualität des Aufwuchses der Geberfläche</t>
  </si>
  <si>
    <t>Prozent Stickstoff in der Trockenmasse [% N in TM]</t>
  </si>
  <si>
    <t>Kultur Geberfläche</t>
  </si>
  <si>
    <t>Kleegras</t>
  </si>
  <si>
    <t>Frischmasse [kg/m²]</t>
  </si>
  <si>
    <t>Bedarf der Kultur im Nehmerfeld bestimmen und mit dem Geberfeld abgleichen</t>
  </si>
  <si>
    <t>Kürbis</t>
  </si>
  <si>
    <t>Kultur Nehmerfläche</t>
  </si>
  <si>
    <t>Pflanzdatum</t>
  </si>
  <si>
    <t>% Trockenmasse</t>
  </si>
  <si>
    <t>Schnitt</t>
  </si>
  <si>
    <t>Luzerne</t>
  </si>
  <si>
    <t>Vor Knospen</t>
  </si>
  <si>
    <t>Entwicklungsstadium Leguminosen</t>
  </si>
  <si>
    <t>Knospen</t>
  </si>
  <si>
    <t xml:space="preserve">Beginn Blüte </t>
  </si>
  <si>
    <t>Volle Blüte</t>
  </si>
  <si>
    <t>N-Gehalt (%)</t>
  </si>
  <si>
    <t>Gras N-Gehalt (%)</t>
  </si>
  <si>
    <t>Luzerne 1. Schnitt</t>
  </si>
  <si>
    <t>Vor der Konspe</t>
  </si>
  <si>
    <t>In der Knospe</t>
  </si>
  <si>
    <t>Beginn der Blüte</t>
  </si>
  <si>
    <t>Mitte bis Ende der Blüte</t>
  </si>
  <si>
    <t>Rotklee 1. Schnitt</t>
  </si>
  <si>
    <t>Rotklee Folgeaufwüchse</t>
  </si>
  <si>
    <t>Luzerne Folgeaufwüchse</t>
  </si>
  <si>
    <t>DLG-Futterwerttabelle</t>
  </si>
  <si>
    <t>Stadium Leguminose</t>
  </si>
  <si>
    <t>überständig, grasreich</t>
  </si>
  <si>
    <t>optimaler Bestand, reich an Leguminosen</t>
  </si>
  <si>
    <t>Gemessene komprimierte Bestandeshöhe (cm)</t>
  </si>
  <si>
    <t>Steigung des linearen Trends</t>
  </si>
  <si>
    <t>Y-Wert des linearen Trends</t>
  </si>
  <si>
    <t>Mittlerer N-Gehalt alle Schnitte</t>
  </si>
  <si>
    <t>50 % Leg., 50 % Gras</t>
  </si>
  <si>
    <t>dt/ha</t>
  </si>
  <si>
    <t>kg/m²</t>
  </si>
  <si>
    <t>Frischmasse auf dem Geberfeld</t>
  </si>
  <si>
    <t>Entwicklungs-stadium Leguminosen</t>
  </si>
  <si>
    <t>100 % Leguminose (Rotklee, Luzerne)</t>
  </si>
  <si>
    <t>100 % Gras</t>
  </si>
  <si>
    <t>*bei einem Trockenmassegehalt von:</t>
  </si>
  <si>
    <t>%</t>
  </si>
  <si>
    <t>Ermittelter TM-Ertrag (dt/ha)</t>
  </si>
  <si>
    <t>70 % Leg., 30 % Gras</t>
  </si>
  <si>
    <t>30 % Leg., 70 % Gras</t>
  </si>
  <si>
    <t>N-Gehalt (% Trockenmasse) zur Orientierung</t>
  </si>
  <si>
    <t>②</t>
  </si>
  <si>
    <t>①</t>
  </si>
  <si>
    <t xml:space="preserve">  ③</t>
  </si>
  <si>
    <t>Luzernegras</t>
  </si>
  <si>
    <t>Klee</t>
  </si>
  <si>
    <t>Zellen mit freier Eingabe</t>
  </si>
  <si>
    <t>Zellen mit Drop-Down-Menü</t>
  </si>
  <si>
    <t>a) Daten zur Fläche und Schnitt</t>
  </si>
  <si>
    <t>einzelne Beprobungsfläche [m²]</t>
  </si>
  <si>
    <t>Kohlenstoffgehalt [% in TM]</t>
  </si>
  <si>
    <t>Stickstoffgehalt [% in TM]</t>
  </si>
  <si>
    <t>Geberfläche [ha]</t>
  </si>
  <si>
    <t>A)</t>
  </si>
  <si>
    <t>B)</t>
  </si>
  <si>
    <t>Behältnis [g]</t>
  </si>
  <si>
    <t>Einwaage mit Behältnis [g]</t>
  </si>
  <si>
    <t>Rückwaage mit Behältnis [g]</t>
  </si>
  <si>
    <t>TM [%]</t>
  </si>
  <si>
    <t>Geberfläche [Name]</t>
  </si>
  <si>
    <t>Nehmerfläche [Name]</t>
  </si>
  <si>
    <t>Nehmerfläche [ha]</t>
  </si>
  <si>
    <t>Datum Probenahme</t>
  </si>
  <si>
    <t>Kulturname (z.B. Kleegras)</t>
  </si>
  <si>
    <t>Kulturname</t>
  </si>
  <si>
    <t>Geschätzter TM-Ertrag (dt/ha)</t>
  </si>
  <si>
    <t>Kultur 1</t>
  </si>
  <si>
    <t>Kultur 4</t>
  </si>
  <si>
    <t>Kultur 3</t>
  </si>
  <si>
    <t>Kultur 5</t>
  </si>
  <si>
    <t>Kultur 2</t>
  </si>
  <si>
    <t>Geber-ID</t>
  </si>
  <si>
    <t>③</t>
  </si>
  <si>
    <t>Anteil Leguminose [%]</t>
  </si>
  <si>
    <t>④</t>
  </si>
  <si>
    <t>Mittelwert [dt TM/ha]</t>
  </si>
  <si>
    <t>geschätzter Trockenmasseertrag aus der Kalibration [dt/ha]</t>
  </si>
  <si>
    <t>Kulturname aus Kalibration</t>
  </si>
  <si>
    <t>gemessene Bestandeshöhe aus mehreren Messungen [cm]</t>
  </si>
  <si>
    <t>Ertrag Schnitt A   [kg FM]</t>
  </si>
  <si>
    <t>Ertrag Schnitt B  [kg FM]</t>
  </si>
  <si>
    <t>Ertrag Schnitt C  [kg FM]</t>
  </si>
  <si>
    <t>Ertrag Schnitt D  [kg FM]</t>
  </si>
  <si>
    <t>zu verwendener TM Ertrag [dt/ha]</t>
  </si>
  <si>
    <t>AUSBLENDEN</t>
  </si>
  <si>
    <t>e) Schätzung Stickstoff im Aufwuchs nach Schätztabelle</t>
  </si>
  <si>
    <t>geschätztes C/N-Verhältnis</t>
  </si>
  <si>
    <t>Geschätzter Kohlenstoffgehalt (% in TM)</t>
  </si>
  <si>
    <t>Gemessene komprimierte Bestandeshöhe [cm]</t>
  </si>
  <si>
    <t>Probenahmefläche [m²]</t>
  </si>
  <si>
    <t>Auswahl verwendeter Ertragsermittlung</t>
  </si>
  <si>
    <t>TM-Ertrag [dt/ha]</t>
  </si>
  <si>
    <t>N-Ertrag nach Schätzung [kg N/ha]</t>
  </si>
  <si>
    <t>N-Ertrag nach Analyse [kg N/ha]</t>
  </si>
  <si>
    <t>Geber:Nehmer [    : 1 ]</t>
  </si>
  <si>
    <t>Anrechenbarkeit [%] zum Weiterrechnen</t>
  </si>
  <si>
    <t>zu verwendender FM Ertrag [dt/ha]</t>
  </si>
  <si>
    <t>Ermittelter FM-Ertrag [dt/ha]</t>
  </si>
  <si>
    <t>TM-Gehalt aus der Kalibration [%]</t>
  </si>
  <si>
    <t>Auswahl des Kulturnamens aus der Kalibrierung aus Blatt D</t>
  </si>
  <si>
    <t>c 1) Ermittlung Frischmasse-Ertrag mittels Quadratmeterschnitten</t>
  </si>
  <si>
    <t>N-Ertrag aus Analyse [kg/ha]</t>
  </si>
  <si>
    <t>Vorläufiger N-Ertrag bei Ausbringung [kg N/ha]</t>
  </si>
  <si>
    <t>Berechnung der Reggressionsgeraden aus der Kalibration für den ausgewählten Kulturnamen und Anwendung auf die eingetragene Bestandeshöhe</t>
  </si>
  <si>
    <t>C/N-Verhältnis</t>
  </si>
  <si>
    <t xml:space="preserve">Errechnen des Frischmasseertrags aus AD, unter Verwendung eines geeigneten TM-Gehalts: Analyse &gt; eigene Messung aus Heißluftfritteuse &gt; TM-Gehalt bei komprimierter Bestandeshöhe </t>
  </si>
  <si>
    <t>N-Ertrag, der zum Zeitpunkt der Ausbringung vorhanden ist. Da davon ausgegangen wird, dass der Schätzwert zeitlich näher am Schnitt ist, wird dieser bevorzugt. Wird also geschätzt, verändert sich dieser Wert durch nachträgliche Analyse nicht.</t>
  </si>
  <si>
    <t>Ausbringmenge, basierend auf dem FM-Ertrag (Blatt A), AE) und Geberflächen-Verhältnis (N-Anrechenbarkeit berücksichtigt, Schätzung vor Analyse -&gt; keine Nachkorrektur durch Analyse)</t>
  </si>
  <si>
    <t>aus A)</t>
  </si>
  <si>
    <t>In dieser Düngemaßnahme zu verwendende Geberfeld-Fläche</t>
  </si>
  <si>
    <t>Verbleibender Düngebedarf [kg N/ha] vor Düngung</t>
  </si>
  <si>
    <t>Anrechenbarkeit der Sprossmasse im ersten Jahr nach Ausbringung[%]</t>
  </si>
  <si>
    <t>Bei der Anrechenbarkeit werden 80 % vorgeschlagen, die aber überschrieben werden können. Wird die Zahl entfernt, werden 100% Anrechenbarkeit angenommen</t>
  </si>
  <si>
    <t>Entscheidungs-Zelle zur Spalte links</t>
  </si>
  <si>
    <t>Das Verhältnis von Geber- zu Nehmerfläche: Wenn vorhanden, wird als Ausgangspunkt der Düngebedarf herangezogen, der durch C&amp;C gedeckt werden soll, alternativ der gesamte Düngebedarf. Dieser wird ins Verhältnis zum vorläufigen N-Ertrag bei Ausbringung gesetzt, der um die Anrechenbarkeit korrigiert wurde.</t>
  </si>
  <si>
    <t>Die vorhergegangenen Düngungen werden berücksichtigt, indem die rechte Spalte aufsummiert und vom Düngebedarf (Gesamtmenge, nicht pro ha) abgezogen wird. Liegt ein C&amp;C-Düngebedarf nicht vor, wird mit dem Gesamtdüngebedarf gerechnet.</t>
  </si>
  <si>
    <r>
      <t>N-Menge C&amp;C-Gabe [kg N</t>
    </r>
    <r>
      <rPr>
        <b/>
        <vertAlign val="subscript"/>
        <sz val="12"/>
        <color theme="1"/>
        <rFont val="Calibri"/>
        <family val="2"/>
        <scheme val="minor"/>
      </rPr>
      <t>anrechenbar</t>
    </r>
    <r>
      <rPr>
        <b/>
        <sz val="12"/>
        <color theme="1"/>
        <rFont val="Calibri"/>
        <family val="2"/>
        <scheme val="minor"/>
      </rPr>
      <t>]</t>
    </r>
  </si>
  <si>
    <t>N über diese C&amp;C-Düngung gedüngt [kg N, nicht pro ha], um Anrechenbarkeit korrigiert</t>
  </si>
  <si>
    <t>N über diese C&amp;C-Düngung gedüngt [kg N/ha], bereits zuvor um Anrechenbarkeit korrigiert</t>
  </si>
  <si>
    <t>Errechnet über die Rest-Menge N: Übersteigt die C&amp;C-Gabe den Düngebedarf, wird die Differenz positiv. Multipliziert mit der Nehmerfeldfläche ergibt das die Menge Rest-N, die dann durch die (anrechenbare) N-Menge im Aufwuchs des Geberfeldes geteilt wird. Es ergibt sich die Rest-Fläche des Geberfelds, die über die MAX-Funktion nicht negativ werden kann</t>
  </si>
  <si>
    <t>Übersteigt der Düngebedarf die gegebene C&amp;C-Menge, wird die Spalte positiv. Kann durch MAX-Funktion nie negativ werden</t>
  </si>
  <si>
    <t>Ergänzungsdüngung aus anderen Quellen [kg N/ha]. Ist noch C&amp;C-Düngebedarf offen und wird keine neue Geberfläche zugewiesen, ist die Ergänzungsdüngung um die noch fehlende C&amp;C-Düngermenge höher</t>
  </si>
  <si>
    <t>Abgleich Schätzung zu Analyse. Es wird davon ausgegangen, dass zuerst geschätzt und danach analysiert wird. Durch den Abgleich können zukünftige Schätzfehler besser beurteilt werden.</t>
  </si>
  <si>
    <t>Name der Nehmerfläche, muss Text enthalten</t>
  </si>
  <si>
    <t>Größe der Nehmerfläche, muss eine positive Zahl sein</t>
  </si>
  <si>
    <t>Keine Verwendung, zur Identifikatio der Nehmerfläche</t>
  </si>
  <si>
    <t>Düngebedarf wird nicht im Programm gerechnet, damit es flexibler bleibt. Eingabe muss eine positive Zahl sein.</t>
  </si>
  <si>
    <t>Dropdown-Feld, bezieht sich auf Spalte "Geber-ID" aus Blatt A)</t>
  </si>
  <si>
    <t>Kein Anteil des Düngebedarfs in %, sondern die "echte N-Menge". Muss mindestens 0 und darf maximal dem  Düngebedarf entsprechen.</t>
  </si>
  <si>
    <t>FM-Ertrag [kg/m²]</t>
  </si>
  <si>
    <r>
      <t>Geberfläche:</t>
    </r>
    <r>
      <rPr>
        <sz val="11"/>
        <rFont val="Calibri"/>
        <family val="2"/>
        <scheme val="minor"/>
      </rPr>
      <t xml:space="preserve"> Fläche mit dem Aufwuchs abzufahrender Sprossmasse, z.B. Luzerne oder Kleegras. Zellen, die die Geberfläche betreffen, sind </t>
    </r>
    <r>
      <rPr>
        <b/>
        <sz val="11"/>
        <rFont val="Calibri"/>
        <family val="2"/>
        <scheme val="minor"/>
      </rPr>
      <t>grün</t>
    </r>
    <r>
      <rPr>
        <sz val="11"/>
        <rFont val="Calibri"/>
        <family val="2"/>
        <scheme val="minor"/>
      </rPr>
      <t xml:space="preserve"> hinterlegt</t>
    </r>
  </si>
  <si>
    <r>
      <t>Nehmerfläche:</t>
    </r>
    <r>
      <rPr>
        <sz val="11"/>
        <rFont val="Calibri"/>
        <family val="2"/>
        <scheme val="minor"/>
      </rPr>
      <t xml:space="preserve"> Die zu düngende Fläche. Zellen, die die Nehmerfläche betreffen, sind </t>
    </r>
    <r>
      <rPr>
        <b/>
        <sz val="11"/>
        <rFont val="Calibri"/>
        <family val="2"/>
        <scheme val="minor"/>
      </rPr>
      <t>blau</t>
    </r>
    <r>
      <rPr>
        <sz val="11"/>
        <rFont val="Calibri"/>
        <family val="2"/>
        <scheme val="minor"/>
      </rPr>
      <t xml:space="preserve"> hinterlegt.</t>
    </r>
  </si>
  <si>
    <t>Zellen mit hinterlegten Formeln oder Werten, keine Eingabe möglich</t>
  </si>
  <si>
    <r>
      <rPr>
        <b/>
        <sz val="11"/>
        <color rgb="FF000000"/>
        <rFont val="Calibri"/>
        <family val="2"/>
        <scheme val="minor"/>
      </rPr>
      <t xml:space="preserve">Orientierung im Dokument: </t>
    </r>
    <r>
      <rPr>
        <sz val="11"/>
        <color rgb="FF000000"/>
        <rFont val="Calibri"/>
        <family val="2"/>
        <scheme val="minor"/>
      </rPr>
      <t xml:space="preserve">
Viele Zellen im Dokument sind entweder in der Spaltenüberschrift (zum Vorgehen) oder in den Zellen selbst (zur Eingabe) zum besseren Verständnis kommentiert. Um einen besseren Überblick zu gewährleisten, arbeiten wir in den Tabellen mit folgender Farbgebung:</t>
    </r>
  </si>
  <si>
    <t>FM-Ertrag korrigiert [dt/ha]</t>
  </si>
  <si>
    <t>In dieser Spalte wird entschieden, mit welcher Geber-Grundfläche weitergerechnet wird: der Teilfläche (Spalte Q), wenn eingegeben, sonst mit der gesamten (Spalte K)</t>
  </si>
  <si>
    <t>Wenn nicht die gesamte Geberfläche genutzt wurde, wird wie in Spalte AB beschrieben die Restfläche zur nächsten Nehmerfläche zugeteilt. Darf maximal der Größe der Geberfläche entsprechen.</t>
  </si>
  <si>
    <r>
      <t>N-Menge C&amp;C-Gabe pro ha bei voller Zuteilung [kg N</t>
    </r>
    <r>
      <rPr>
        <b/>
        <vertAlign val="subscript"/>
        <sz val="12"/>
        <color theme="1"/>
        <rFont val="Calibri"/>
        <family val="2"/>
        <scheme val="minor"/>
      </rPr>
      <t>anrechenbar</t>
    </r>
    <r>
      <rPr>
        <b/>
        <sz val="12"/>
        <color theme="1"/>
        <rFont val="Calibri"/>
        <family val="2"/>
        <scheme val="minor"/>
      </rPr>
      <t>/ha]</t>
    </r>
  </si>
  <si>
    <t>Version</t>
  </si>
  <si>
    <t>1.0</t>
  </si>
  <si>
    <t>Release</t>
  </si>
  <si>
    <t>Änderungen</t>
  </si>
  <si>
    <t>1.1</t>
  </si>
  <si>
    <t>Liste der häufigen Fehlerquellen erweitert</t>
  </si>
  <si>
    <t>Name der Geberfläche, darf Text oder Zahl sein.</t>
  </si>
  <si>
    <t>Größe der Geberfläche, muss eine Zahl sein.</t>
  </si>
  <si>
    <t>Kultur auf der Geberfläche, darf Text oder Zahl sein. Wird nicht weiterverwendet.</t>
  </si>
  <si>
    <t>Datum der Probenahme für m2-Schnitte und Analysen, wird nicht weiterverwendet.</t>
  </si>
  <si>
    <t>Schnittnummer auf dem Schlag. Muss eine Zahl sein, keine Prüfung auf Dopplungen.</t>
  </si>
  <si>
    <t>Die Methode der Ertragsermittlung wird aus einem Dropdown-Menü ausgewählt, das im Blatt "Hilfsrechnung" definiert ist. In Abhängigkeit von der Auswahl werden bestimmte Bereiche im Folgenden ausgegraut.</t>
  </si>
  <si>
    <t>Angabe bei sonstiger Ertragserfassung z.B. Feldhäcksler. Muss eine Zahl sein.</t>
  </si>
  <si>
    <t>Beprobungsfläche, bezogen auf jeden Quadratmeterschnitt (z.B. 0,25 oder 0,5 m²). Muss eine Zahl sein.</t>
  </si>
  <si>
    <t>Muss eine Zahl sein.</t>
  </si>
  <si>
    <t>Ertrag pro Quadratmeterschnitt, netto (ohne Eimer). Muss eine Zahl sein.</t>
  </si>
  <si>
    <t>Nur angezeigt, wenn "Quadratmeterschnitte" im Dropdown ausgewählt</t>
  </si>
  <si>
    <t>Umrechnung von kg/m² in dt/ha, Abzug von 10 % durch Randeffekte (Vorgewende etc.)</t>
  </si>
  <si>
    <t>Brutto-Rückwaage. Muss eine Zahl sein.</t>
  </si>
  <si>
    <t>Brutto-Einwaage. Muss eine Zahl sein.</t>
  </si>
  <si>
    <t>Die bei 70 °C verbleibenden 5% Wasser werden herausgerechnet</t>
  </si>
  <si>
    <t>Muss eine Zahl sein</t>
  </si>
  <si>
    <t>Dropdown-Menü bezieht sich auf C) Schätztabelle</t>
  </si>
  <si>
    <t>Aus dem Leguminosenanteil, dem Grasanteil (1-LegAnteil), dem TM-Ertrag und dem N-Gehalt nach Stadium der Leguminose wird der N-Ertrag bestimmt</t>
  </si>
  <si>
    <t>Aus den stadiums- und mischungsabhängigen N-Gehalten und einem fixen Kohlenstoffanteil von 44 % TM (Glowacki, eigene Messungen) wird das C/N-Verhältnis geschätzt</t>
  </si>
  <si>
    <t>Muss eine Zahl zwischen 0 und 100 sein.</t>
  </si>
  <si>
    <r>
      <t xml:space="preserve">Festlegen des TM-Ertrags, der für die weitere Berechnung verwendet werden soll. In der Reihenfolge: </t>
    </r>
    <r>
      <rPr>
        <sz val="12"/>
        <color rgb="FFFF0000"/>
        <rFont val="Calibri"/>
        <family val="2"/>
        <scheme val="minor"/>
      </rPr>
      <t>Sonstige Ertragsermittlung &gt; Komprimierte Bestandeshöhe &gt; Quadratmeterschnitte</t>
    </r>
  </si>
  <si>
    <t>C/N-Verhältnis wird, wenn C-Gehalt in AK fehlt, mit dem Standardwert (44 % TM) aus Tabellenblatt Hilfsrechnung berechnet</t>
  </si>
  <si>
    <t xml:space="preserve">Berechnung des TM-Ertrags aus dem TM-Gehalt der Analyse </t>
  </si>
  <si>
    <t>Nur wenn "Quadratmeterschnitte" ausgewählt: Verrechnung von TM-Gehalt und FM-Ertrag zu TM-Ertrag. Bei fehlendem TM-Ertrag wird mit 18 % TM gerechnet.</t>
  </si>
  <si>
    <t>Arendsen N</t>
  </si>
  <si>
    <t>Heraussuchen der zugehörigen TM-Gehalte zur Berechnung des Frischmasse-Ertrags (für Ausbringmengen-Kalkulation). Wenn kein Wert vorhanden, 18% als Fallback</t>
  </si>
  <si>
    <t>N-Gehalt (%) aus DLG-FuWeTabelle</t>
  </si>
  <si>
    <t>Liste Auswahl Ertragserhebung (Blatt A Spalte G)</t>
  </si>
  <si>
    <t>C) Tabelle zur Abschätzung des Stickstoffgehalts im Aufwuchs auf dem Geberfeld</t>
  </si>
  <si>
    <r>
      <rPr>
        <b/>
        <sz val="12"/>
        <color rgb="FFFF0000"/>
        <rFont val="Calibri"/>
        <family val="2"/>
        <scheme val="minor"/>
      </rPr>
      <t>ENTWEDER</t>
    </r>
    <r>
      <rPr>
        <b/>
        <sz val="12"/>
        <color theme="5"/>
        <rFont val="Calibri"/>
        <family val="2"/>
        <scheme val="minor"/>
      </rPr>
      <t>:</t>
    </r>
    <r>
      <rPr>
        <b/>
        <sz val="12"/>
        <color theme="1"/>
        <rFont val="Calibri"/>
        <family val="2"/>
        <scheme val="minor"/>
      </rPr>
      <t xml:space="preserve">
Geberfläche übrig [ha] - Wenn</t>
    </r>
    <r>
      <rPr>
        <b/>
        <sz val="12"/>
        <color rgb="FF92D050"/>
        <rFont val="Calibri"/>
        <family val="2"/>
        <scheme val="minor"/>
      </rPr>
      <t xml:space="preserve"> positiv</t>
    </r>
    <r>
      <rPr>
        <b/>
        <sz val="12"/>
        <color theme="1"/>
        <rFont val="Calibri"/>
        <family val="2"/>
        <scheme val="minor"/>
      </rPr>
      <t>: siehe Kommentar!</t>
    </r>
  </si>
  <si>
    <r>
      <rPr>
        <b/>
        <sz val="12"/>
        <color rgb="FFFF0000"/>
        <rFont val="Calibri"/>
        <family val="2"/>
        <scheme val="minor"/>
      </rPr>
      <t xml:space="preserve">ODER: </t>
    </r>
    <r>
      <rPr>
        <b/>
        <sz val="12"/>
        <color theme="1"/>
        <rFont val="Calibri"/>
        <family val="2"/>
        <scheme val="minor"/>
      </rPr>
      <t xml:space="preserve">
Verbleibender C&amp;C-Düngebedarf [kg N/ha]
Wenn </t>
    </r>
    <r>
      <rPr>
        <b/>
        <sz val="12"/>
        <color rgb="FF92D050"/>
        <rFont val="Calibri"/>
        <family val="2"/>
        <scheme val="minor"/>
      </rPr>
      <t>positiv</t>
    </r>
    <r>
      <rPr>
        <b/>
        <sz val="12"/>
        <color theme="1"/>
        <rFont val="Calibri"/>
        <family val="2"/>
        <scheme val="minor"/>
      </rPr>
      <t>: siehe Kommentar!</t>
    </r>
  </si>
  <si>
    <r>
      <t>N-Menge C&amp;C-Gabe pro ha [kg N</t>
    </r>
    <r>
      <rPr>
        <b/>
        <vertAlign val="subscript"/>
        <sz val="12"/>
        <color theme="1"/>
        <rFont val="Calibri"/>
        <family val="2"/>
        <scheme val="minor"/>
      </rPr>
      <t>anrechenbar</t>
    </r>
    <r>
      <rPr>
        <b/>
        <sz val="12"/>
        <color theme="1"/>
        <rFont val="Calibri"/>
        <family val="2"/>
        <scheme val="minor"/>
      </rPr>
      <t>/ha]</t>
    </r>
  </si>
  <si>
    <t>Für die visuelle Darstellung rückwärts gerechnet, keine Formel-Nachfolger</t>
  </si>
  <si>
    <t>Hier klicken</t>
  </si>
  <si>
    <t xml:space="preserve">  Link zum Cut &amp; Carry-Praxisleitfaden: </t>
  </si>
  <si>
    <t>März 2026</t>
  </si>
  <si>
    <t>Schätztabelle zur
 N-Menge im Aufwuchs*
[kg N/ha]</t>
  </si>
  <si>
    <t>Frischmasseertrag [dt/ha]</t>
  </si>
  <si>
    <t>Ausbringmenge [t FM/ha]</t>
  </si>
  <si>
    <t>TM -Gehalt [%]</t>
  </si>
  <si>
    <t>c 2) Bestimmung Trockenmasse</t>
  </si>
  <si>
    <t>Frischmasse [kg pro Probenahmefläche]</t>
  </si>
  <si>
    <t>gemessener Trockenmassegehalt (%)</t>
  </si>
  <si>
    <t>zu verwendene Trockenmassegehalt (%)</t>
  </si>
  <si>
    <r>
      <t xml:space="preserve">Zugeteilte Geber-Teilfläche [ha], </t>
    </r>
    <r>
      <rPr>
        <b/>
        <sz val="12"/>
        <color rgb="FFFF0000"/>
        <rFont val="Calibri"/>
        <family val="2"/>
        <scheme val="minor"/>
      </rPr>
      <t>wenn zutreffend (s. Kommentar in Spalte AB)</t>
    </r>
  </si>
  <si>
    <r>
      <rPr>
        <b/>
        <sz val="12"/>
        <color rgb="FFFF0000"/>
        <rFont val="Calibri"/>
        <family val="2"/>
        <scheme val="minor"/>
      </rPr>
      <t>Zu wenig (-)</t>
    </r>
    <r>
      <rPr>
        <b/>
        <sz val="12"/>
        <color theme="1"/>
        <rFont val="Calibri"/>
        <family val="2"/>
        <scheme val="minor"/>
      </rPr>
      <t>/ zu viel (+) mit C&amp;C gedüngt, nach Abgleich von Schätzung mit Analyse [%]</t>
    </r>
  </si>
  <si>
    <r>
      <rPr>
        <b/>
        <sz val="12"/>
        <color rgb="FFFF0000"/>
        <rFont val="Calibri"/>
        <family val="2"/>
        <scheme val="minor"/>
      </rPr>
      <t>Zu wenig (-)</t>
    </r>
    <r>
      <rPr>
        <b/>
        <sz val="12"/>
        <color theme="1"/>
        <rFont val="Calibri"/>
        <family val="2"/>
        <scheme val="minor"/>
      </rPr>
      <t>/ zu viel (+) mit C&amp;C gedüngt, nach Abgleich von Schätzung mit Analyse [kg N</t>
    </r>
    <r>
      <rPr>
        <b/>
        <vertAlign val="subscript"/>
        <sz val="12"/>
        <color theme="1"/>
        <rFont val="Calibri"/>
        <family val="2"/>
        <scheme val="minor"/>
      </rPr>
      <t>anrechenbar</t>
    </r>
    <r>
      <rPr>
        <b/>
        <sz val="12"/>
        <color theme="1"/>
        <rFont val="Calibri"/>
        <family val="2"/>
        <scheme val="minor"/>
      </rPr>
      <t>/ha]</t>
    </r>
  </si>
  <si>
    <t>Arendsen 1</t>
  </si>
  <si>
    <t>Arendsen 2</t>
  </si>
  <si>
    <t>FM-Ertrag [dt/ha]</t>
  </si>
  <si>
    <t>Erhebungsbogen zur Ertragsermittlung</t>
  </si>
  <si>
    <t>d) Ertragsmessung nach komprimierter Bestandeshöhe (optional)</t>
  </si>
  <si>
    <r>
      <rPr>
        <sz val="12"/>
        <color theme="1"/>
        <rFont val="Wingdings"/>
        <charset val="2"/>
      </rPr>
      <t xml:space="preserve">   </t>
    </r>
    <r>
      <rPr>
        <sz val="11"/>
        <color theme="1"/>
        <rFont val="Wingdings"/>
        <charset val="2"/>
      </rPr>
      <t>o</t>
    </r>
  </si>
  <si>
    <r>
      <t>Düngebedarf (DüV) (nach Nmin, Vorfrucht etc.) [kg N</t>
    </r>
    <r>
      <rPr>
        <b/>
        <vertAlign val="subscript"/>
        <sz val="12"/>
        <color theme="1"/>
        <rFont val="Calibri"/>
        <family val="2"/>
        <scheme val="minor"/>
      </rPr>
      <t>anrechenbar</t>
    </r>
    <r>
      <rPr>
        <b/>
        <sz val="12"/>
        <color theme="1"/>
        <rFont val="Calibri"/>
        <family val="2"/>
        <scheme val="minor"/>
      </rPr>
      <t>/ha]</t>
    </r>
  </si>
  <si>
    <r>
      <t>Menge des Düngebedarfs, die über C&amp;C gedüngt werden soll [kg N</t>
    </r>
    <r>
      <rPr>
        <b/>
        <vertAlign val="subscript"/>
        <sz val="12"/>
        <color theme="1"/>
        <rFont val="Calibri"/>
        <family val="2"/>
        <scheme val="minor"/>
      </rPr>
      <t>anrechenbar</t>
    </r>
    <r>
      <rPr>
        <b/>
        <sz val="12"/>
        <color theme="1"/>
        <rFont val="Calibri"/>
        <family val="2"/>
        <scheme val="minor"/>
      </rPr>
      <t>/ha]</t>
    </r>
  </si>
  <si>
    <t>Erforderliche Kombi-Düngung nach C&amp;C-Ausbringung
[kg N/ha]</t>
  </si>
  <si>
    <t>Aktualisierte Kombi-Düngung nach C&amp;C-Ausbringung [kg N/ha]</t>
  </si>
  <si>
    <t>A.1) Daten zu Fläche und Schnitt</t>
  </si>
  <si>
    <t>A.2) Sonstige Ertragsmessung</t>
  </si>
  <si>
    <t>A.3) Ermittlung Frischmasse-Ertrag mittels Quadratmeterschnitten</t>
  </si>
  <si>
    <t>A.4) Bestimmung Trockenmasse</t>
  </si>
  <si>
    <t>A.5) Ertragsmessung nach komprimierter Bestandeshöhe</t>
  </si>
  <si>
    <t>A.6) Schätzung Stickstoff im Aufwuchs nach Schätztabelle</t>
  </si>
  <si>
    <r>
      <rPr>
        <b/>
        <u/>
        <sz val="12"/>
        <rFont val="Calibri"/>
        <family val="2"/>
        <scheme val="minor"/>
      </rPr>
      <t>nachbereitend:</t>
    </r>
    <r>
      <rPr>
        <b/>
        <sz val="12"/>
        <color theme="5"/>
        <rFont val="Calibri"/>
        <family val="2"/>
        <scheme val="minor"/>
      </rPr>
      <t xml:space="preserve">
</t>
    </r>
    <r>
      <rPr>
        <b/>
        <sz val="8"/>
        <color theme="1"/>
        <rFont val="Calibri"/>
        <family val="2"/>
        <scheme val="minor"/>
      </rPr>
      <t xml:space="preserve">
</t>
    </r>
    <r>
      <rPr>
        <b/>
        <sz val="12"/>
        <color theme="1"/>
        <rFont val="Calibri"/>
        <family val="2"/>
        <scheme val="minor"/>
      </rPr>
      <t>A.7 Analyse Labor (genauer als Schätzung), Eingabe erst nach Erhalt der Laborergebnisse möglich</t>
    </r>
  </si>
  <si>
    <t>B.1) Daten zur Nehmerfläche, geplante Kultur mit Düngebedarf</t>
  </si>
  <si>
    <t>B.2) Kenndaten der ausgewählten Geberfläche (Geber-ID) werden aus Tabellenblatt "A) Geberfläche" übernommen.</t>
  </si>
  <si>
    <t>B.3) Angenommene Anrechenbarkeit</t>
  </si>
  <si>
    <t>B.4) Abgleich Geberfläche zu Nehmerfläche</t>
  </si>
  <si>
    <t>B.5) Informative Kennzahlen nach Erhalt der Analyseergebnisse</t>
  </si>
  <si>
    <r>
      <rPr>
        <u/>
        <sz val="12"/>
        <color theme="1"/>
        <rFont val="Calibri"/>
        <family val="2"/>
      </rPr>
      <t>Vorgehen:</t>
    </r>
    <r>
      <rPr>
        <sz val="12"/>
        <color theme="1"/>
        <rFont val="Calibri"/>
        <family val="2"/>
      </rPr>
      <t xml:space="preserve">
①</t>
    </r>
    <r>
      <rPr>
        <sz val="12"/>
        <color theme="1"/>
        <rFont val="Calibri"/>
        <family val="2"/>
        <scheme val="minor"/>
      </rPr>
      <t xml:space="preserve"> Geben Sie die Geber-ID aus Tabellenblatt A ein, um die Schätztabelle genauer zu machen. Wird nichts eingegeben, wird mit einem generellen Trockenmassegehalt von 18 % gerechnet.
</t>
    </r>
    <r>
      <rPr>
        <sz val="12"/>
        <color theme="1"/>
        <rFont val="Calibri"/>
        <family val="2"/>
      </rPr>
      <t>② Suchen Sie den N-Gehalt zum passenden Entwicklungsstadium Ihres Bestandes und der richtigen Bestandeszusammensetzung heraus. Eine Analyse des Aufwuchses steigert die Genauigkeit!
③</t>
    </r>
    <r>
      <rPr>
        <sz val="12"/>
        <color theme="1"/>
        <rFont val="Calibri"/>
        <family val="2"/>
        <scheme val="minor"/>
      </rPr>
      <t xml:space="preserve"> Gehen Sie in der den N-Gehalt am besten treffenden Zeile der Schätztabelle so weit nach rechts, bis der Ertrag (in dt/ha oder kg/m²) im Kopf der Tabelle Ihrer Schätzung/Messung entspricht. 
</t>
    </r>
    <r>
      <rPr>
        <b/>
        <sz val="12"/>
        <color theme="1"/>
        <rFont val="Calibri"/>
        <family val="2"/>
        <scheme val="minor"/>
      </rPr>
      <t>Die ermittelte Zahl entspricht der N-Menge im Aufwuchs dieses Schnittes.</t>
    </r>
  </si>
  <si>
    <t>D.1) Felddaten eingeben</t>
  </si>
  <si>
    <t>D.2) Eingabe vorhandener TM-Gehalte</t>
  </si>
  <si>
    <t>D.3) Eingabe eigener TM-Messungen</t>
  </si>
  <si>
    <t>D.4) Erträge</t>
  </si>
  <si>
    <r>
      <rPr>
        <b/>
        <u/>
        <sz val="12"/>
        <color theme="1"/>
        <rFont val="Calibri"/>
        <family val="2"/>
      </rPr>
      <t>Vorbemerkung</t>
    </r>
    <r>
      <rPr>
        <sz val="12"/>
        <color theme="1"/>
        <rFont val="Calibri"/>
        <family val="2"/>
      </rPr>
      <t xml:space="preserve">
In diesem Arbeitsblatt kann anhand der komprimierten Bestandeshöhe der Ertrag geschätzt werden. Dafür sind betriebseigene Kalibrierungen notwendig. Sind diese einmal durchgeführt, lässt sich der Ertrag zukünftig schnell und einfach abschätzen.
Für die betriebseigene Kalibrierung sind Messungen der komprimierten Bestandeshöhe in Kombination mit Ertragsdaten erforderlich. Genauere Hinweise dazu finden Sie im C&amp;C-Praxisleitfaden.
</t>
    </r>
    <r>
      <rPr>
        <b/>
        <sz val="12"/>
        <color theme="1"/>
        <rFont val="Calibri"/>
        <family val="2"/>
      </rPr>
      <t>1.) Probenahme im Feld:</t>
    </r>
    <r>
      <rPr>
        <sz val="12"/>
        <color theme="1"/>
        <rFont val="Calibri"/>
        <family val="2"/>
      </rPr>
      <t xml:space="preserve"> Platzieren Sie den Ernterahmen an mehreren repräsentativen Stellen des Bestandes (verschiedene Schnitte, unterschiedliche Felder). Messen Sie dort die komprimierte Bestandeshöhe mit der Deckelmethode (siehe C&amp;C-Praxisleitfaden). Schneiden Sie anschließend den Aufwuchs im Rahmen ab und wiegen Sie ihn. Verwenden Sie für alle Messungen stets denselben Deckel. Unterschiedliche Kulturen (z.</t>
    </r>
    <r>
      <rPr>
        <sz val="12"/>
        <color theme="1"/>
        <rFont val="Calibri"/>
        <family val="2"/>
        <scheme val="minor"/>
      </rPr>
      <t xml:space="preserve"> B. Kleegras, Luzerne in Reinsaat) sind getrennt zu erfassen.
</t>
    </r>
    <r>
      <rPr>
        <b/>
        <sz val="12"/>
        <color theme="1"/>
        <rFont val="Calibri"/>
        <family val="2"/>
        <scheme val="minor"/>
      </rPr>
      <t>2.) Trockenmasse bestimmen:</t>
    </r>
    <r>
      <rPr>
        <sz val="12"/>
        <color theme="1"/>
        <rFont val="Calibri"/>
        <family val="2"/>
        <scheme val="minor"/>
      </rPr>
      <t xml:space="preserve"> Ermitteln Sie den Trockenmassegehalt der Proben (siehe C&amp;C-Praxisleitfaden). Wird kein Trockenmassegehalt eingegeben, wird automatisch ein Standardwert von 20 % verwendet.
</t>
    </r>
    <r>
      <rPr>
        <b/>
        <u/>
        <sz val="12"/>
        <color theme="1"/>
        <rFont val="Calibri"/>
        <family val="2"/>
        <scheme val="minor"/>
      </rPr>
      <t>Nutzung dieses Arbeitsblattes</t>
    </r>
    <r>
      <rPr>
        <sz val="12"/>
        <color theme="1"/>
        <rFont val="Calibri"/>
        <family val="2"/>
        <scheme val="minor"/>
      </rPr>
      <t xml:space="preserve">
</t>
    </r>
    <r>
      <rPr>
        <b/>
        <sz val="12"/>
        <color theme="1"/>
        <rFont val="Calibri"/>
        <family val="2"/>
        <scheme val="minor"/>
      </rPr>
      <t xml:space="preserve">① Kulturen anlegen: </t>
    </r>
    <r>
      <rPr>
        <sz val="12"/>
        <color theme="1"/>
        <rFont val="Calibri"/>
        <family val="2"/>
        <scheme val="minor"/>
      </rPr>
      <t xml:space="preserve">Legen Sie bis zu fünf unterschiedliche Kulturen an, indem Sie jeweils einen Namen eintragen (z. B. „Kleegras“, "Luzernegras").
</t>
    </r>
    <r>
      <rPr>
        <b/>
        <sz val="12"/>
        <color theme="1"/>
        <rFont val="Calibri"/>
        <family val="2"/>
        <scheme val="minor"/>
      </rPr>
      <t>② Kalibrierungsdaten</t>
    </r>
    <r>
      <rPr>
        <sz val="12"/>
        <color theme="1"/>
        <rFont val="Calibri"/>
        <family val="2"/>
        <scheme val="minor"/>
      </rPr>
      <t xml:space="preserve"> eingeben: 
Tragen Sie die Daten aus den Feldmessungen ein. Sie können unterschiedliche Kulturen (siehe ①) gemischt eingeben. Erforderliche Angaben: Kulturenname, gemessene komprimierte Bestandeshöhe, Frischmasseertrag, Trockenmassegehalt
Zur Bestimmung des Trockenmassegehalts in Abschnitt D.3) kann nach der Anleitung im Blatt "Info" (Abschnitt A.4) vorgegangen werden.
Wird kein Trockenmassegehalt eingegeben, wird automatisch ein Standardwert von 18 % verwendet, was aber die Genauigkeit reduziert.
Damit sind die Kalibrierungsdaten vollständig erfasst.
</t>
    </r>
    <r>
      <rPr>
        <b/>
        <sz val="12"/>
        <color theme="1"/>
        <rFont val="Calibri"/>
        <family val="2"/>
        <scheme val="minor"/>
      </rPr>
      <t xml:space="preserve">Jetzt können die kalibrierten Kulturen in A) Geberfeld genutzt werden.
</t>
    </r>
    <r>
      <rPr>
        <sz val="12"/>
        <color theme="1"/>
        <rFont val="Calibri"/>
        <family val="2"/>
        <scheme val="minor"/>
      </rPr>
      <t xml:space="preserve">
Wenn Sie möchten, können Sie die Kalibrierung direkt mit Werten ausprobieren. Dafür:
</t>
    </r>
    <r>
      <rPr>
        <b/>
        <sz val="12"/>
        <color theme="1"/>
        <rFont val="Calibri"/>
        <family val="2"/>
        <scheme val="minor"/>
      </rPr>
      <t>③ Kulturname auswählen</t>
    </r>
    <r>
      <rPr>
        <sz val="12"/>
        <color theme="1"/>
        <rFont val="Calibri"/>
        <family val="2"/>
        <scheme val="minor"/>
      </rPr>
      <t xml:space="preserve">.
</t>
    </r>
    <r>
      <rPr>
        <b/>
        <sz val="12"/>
        <color theme="1"/>
        <rFont val="Calibri"/>
        <family val="2"/>
        <scheme val="minor"/>
      </rPr>
      <t>④ Ertrag schätzen:</t>
    </r>
    <r>
      <rPr>
        <sz val="12"/>
        <color theme="1"/>
        <rFont val="Calibri"/>
        <family val="2"/>
        <scheme val="minor"/>
      </rPr>
      <t xml:space="preserve"> Aus eingetragenen komprimierten Bestandeshöhen wird der Trockenmasseertrag geschätzt.</t>
    </r>
  </si>
  <si>
    <t>D) Ertragsermittlung mittels komprimierter Bestandeshöhe</t>
  </si>
  <si>
    <t>A.3) Quadratmeterschnitte</t>
  </si>
  <si>
    <t>A.5) kompr. Bestandeshöhe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</si>
</sst>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
  </numFmts>
  <fonts count="46" x14ac:knownFonts="1">
    <font>
      <sz val="11"/>
      <color theme="1"/>
      <name val="Calibri"/>
      <family val="2"/>
      <scheme val="minor"/>
    </font>
    <font>
      <b/>
      <sz val="11"/>
      <color theme="1"/>
      <name val="Calibri"/>
      <family val="2"/>
      <scheme val="minor"/>
    </font>
    <font>
      <b/>
      <sz val="16"/>
      <color theme="1"/>
      <name val="Calibri"/>
      <family val="2"/>
      <scheme val="minor"/>
    </font>
    <font>
      <b/>
      <sz val="12"/>
      <color theme="1"/>
      <name val="Calibri"/>
      <family val="2"/>
      <scheme val="minor"/>
    </font>
    <font>
      <sz val="8"/>
      <name val="Calibri"/>
      <family val="2"/>
      <scheme val="minor"/>
    </font>
    <font>
      <sz val="11"/>
      <color theme="1"/>
      <name val="Calibri"/>
      <family val="2"/>
      <scheme val="minor"/>
    </font>
    <font>
      <sz val="9"/>
      <color indexed="81"/>
      <name val="Segoe UI"/>
      <family val="2"/>
    </font>
    <font>
      <b/>
      <sz val="9"/>
      <color indexed="81"/>
      <name val="Segoe UI"/>
      <family val="2"/>
    </font>
    <font>
      <sz val="12"/>
      <color theme="1"/>
      <name val="Calibri"/>
      <family val="2"/>
      <scheme val="minor"/>
    </font>
    <font>
      <u/>
      <sz val="12"/>
      <color theme="1"/>
      <name val="Calibri"/>
      <family val="2"/>
    </font>
    <font>
      <sz val="12"/>
      <color theme="1"/>
      <name val="Calibri"/>
      <family val="2"/>
    </font>
    <font>
      <sz val="11"/>
      <color rgb="FF3F3F76"/>
      <name val="Calibri"/>
      <family val="2"/>
      <scheme val="minor"/>
    </font>
    <font>
      <sz val="10"/>
      <name val="Arial"/>
      <family val="2"/>
    </font>
    <font>
      <sz val="12"/>
      <name val="Calibri"/>
      <family val="2"/>
      <scheme val="minor"/>
    </font>
    <font>
      <sz val="12"/>
      <color rgb="FFFF0000"/>
      <name val="Calibri"/>
      <family val="2"/>
      <scheme val="minor"/>
    </font>
    <font>
      <b/>
      <sz val="12"/>
      <name val="Calibri"/>
      <family val="2"/>
      <scheme val="minor"/>
    </font>
    <font>
      <sz val="11"/>
      <color rgb="FF9C6500"/>
      <name val="Calibri"/>
      <family val="2"/>
      <scheme val="minor"/>
    </font>
    <font>
      <b/>
      <i/>
      <sz val="12"/>
      <name val="Calibri"/>
      <family val="2"/>
      <scheme val="minor"/>
    </font>
    <font>
      <b/>
      <sz val="16"/>
      <name val="Calibri"/>
      <family val="2"/>
      <scheme val="minor"/>
    </font>
    <font>
      <b/>
      <i/>
      <sz val="12"/>
      <color theme="1"/>
      <name val="Calibri"/>
      <family val="2"/>
      <scheme val="minor"/>
    </font>
    <font>
      <sz val="10"/>
      <color rgb="FFFFFFFF"/>
      <name val="Calibri"/>
      <family val="2"/>
    </font>
    <font>
      <sz val="12"/>
      <color rgb="FF000000"/>
      <name val="Calibri"/>
      <family val="2"/>
    </font>
    <font>
      <b/>
      <sz val="18"/>
      <color theme="1"/>
      <name val="Calibri"/>
      <family val="2"/>
      <scheme val="minor"/>
    </font>
    <font>
      <sz val="11"/>
      <color rgb="FFFF0000"/>
      <name val="Calibri"/>
      <family val="2"/>
      <scheme val="minor"/>
    </font>
    <font>
      <b/>
      <sz val="12"/>
      <color theme="1"/>
      <name val="Calibri"/>
      <family val="2"/>
    </font>
    <font>
      <b/>
      <u/>
      <sz val="12"/>
      <color theme="1"/>
      <name val="Calibri"/>
      <family val="2"/>
    </font>
    <font>
      <b/>
      <u/>
      <sz val="12"/>
      <color theme="1"/>
      <name val="Calibri"/>
      <family val="2"/>
      <scheme val="minor"/>
    </font>
    <font>
      <b/>
      <sz val="12"/>
      <color rgb="FFFF0000"/>
      <name val="Calibri"/>
      <family val="2"/>
      <scheme val="minor"/>
    </font>
    <font>
      <b/>
      <sz val="12"/>
      <color theme="5"/>
      <name val="Calibri"/>
      <family val="2"/>
      <scheme val="minor"/>
    </font>
    <font>
      <b/>
      <sz val="12"/>
      <color rgb="FF92D050"/>
      <name val="Calibri"/>
      <family val="2"/>
      <scheme val="minor"/>
    </font>
    <font>
      <b/>
      <vertAlign val="subscript"/>
      <sz val="12"/>
      <color theme="1"/>
      <name val="Calibri"/>
      <family val="2"/>
      <scheme val="minor"/>
    </font>
    <font>
      <sz val="11"/>
      <color rgb="FF000000"/>
      <name val="Calibri"/>
      <family val="2"/>
      <scheme val="minor"/>
    </font>
    <font>
      <b/>
      <sz val="11"/>
      <name val="Calibri"/>
      <family val="2"/>
      <scheme val="minor"/>
    </font>
    <font>
      <sz val="11"/>
      <name val="Calibri"/>
      <family val="2"/>
      <scheme val="minor"/>
    </font>
    <font>
      <b/>
      <sz val="11"/>
      <color rgb="FF000000"/>
      <name val="Calibri"/>
      <family val="2"/>
      <scheme val="minor"/>
    </font>
    <font>
      <b/>
      <u/>
      <sz val="12"/>
      <name val="Calibri"/>
      <family val="2"/>
      <scheme val="minor"/>
    </font>
    <font>
      <b/>
      <sz val="8"/>
      <color theme="1"/>
      <name val="Calibri"/>
      <family val="2"/>
      <scheme val="minor"/>
    </font>
    <font>
      <u/>
      <sz val="11"/>
      <color theme="10"/>
      <name val="Calibri"/>
      <family val="2"/>
      <scheme val="minor"/>
    </font>
    <font>
      <b/>
      <i/>
      <sz val="11"/>
      <color theme="1"/>
      <name val="Calibri"/>
      <family val="2"/>
      <scheme val="minor"/>
    </font>
    <font>
      <i/>
      <u/>
      <sz val="11"/>
      <color theme="10"/>
      <name val="Calibri"/>
      <family val="2"/>
      <scheme val="minor"/>
    </font>
    <font>
      <sz val="18"/>
      <color theme="1"/>
      <name val="Calibri"/>
      <family val="2"/>
      <scheme val="minor"/>
    </font>
    <font>
      <b/>
      <sz val="14"/>
      <color theme="1"/>
      <name val="Calibri"/>
      <family val="2"/>
      <scheme val="minor"/>
    </font>
    <font>
      <sz val="12"/>
      <color theme="1"/>
      <name val="Wingdings"/>
      <charset val="2"/>
    </font>
    <font>
      <sz val="11"/>
      <color theme="1"/>
      <name val="Wingdings"/>
      <charset val="2"/>
    </font>
    <font>
      <sz val="11"/>
      <color theme="4"/>
      <name val="Calibri"/>
      <family val="2"/>
      <scheme val="minor"/>
    </font>
    <font>
      <b/>
      <sz val="20"/>
      <color rgb="FF0070C0"/>
      <name val="Calibri"/>
      <family val="2"/>
      <scheme val="minor"/>
    </font>
  </fonts>
  <fills count="31">
    <fill>
      <patternFill patternType="none"/>
    </fill>
    <fill>
      <patternFill patternType="gray125"/>
    </fill>
    <fill>
      <patternFill patternType="solid">
        <fgColor theme="8"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rgb="FFFFFF00"/>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theme="2" tint="-0.499984740745262"/>
        <bgColor indexed="64"/>
      </patternFill>
    </fill>
    <fill>
      <patternFill patternType="solid">
        <fgColor theme="9"/>
        <bgColor indexed="64"/>
      </patternFill>
    </fill>
    <fill>
      <patternFill patternType="solid">
        <fgColor rgb="FFEEF0DA"/>
        <bgColor indexed="64"/>
      </patternFill>
    </fill>
    <fill>
      <patternFill patternType="solid">
        <fgColor rgb="FFFFEB9C"/>
      </patternFill>
    </fill>
    <fill>
      <patternFill patternType="solid">
        <fgColor rgb="FFFFCC99"/>
      </patternFill>
    </fill>
    <fill>
      <patternFill patternType="solid">
        <fgColor rgb="FF808080"/>
        <bgColor rgb="FF808080"/>
      </patternFill>
    </fill>
    <fill>
      <patternFill patternType="solid">
        <fgColor rgb="FFD9D9D9"/>
        <bgColor indexed="64"/>
      </patternFill>
    </fill>
    <fill>
      <patternFill patternType="solid">
        <fgColor rgb="FFE2EFDA"/>
        <bgColor indexed="64"/>
      </patternFill>
    </fill>
    <fill>
      <patternFill patternType="solid">
        <fgColor theme="9" tint="-0.249977111117893"/>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rgb="FF00B0F0"/>
        <bgColor indexed="64"/>
      </patternFill>
    </fill>
    <fill>
      <patternFill patternType="solid">
        <fgColor theme="0" tint="-0.34998626667073579"/>
        <bgColor indexed="64"/>
      </patternFill>
    </fill>
    <fill>
      <patternFill patternType="solid">
        <fgColor theme="5" tint="0.59999389629810485"/>
        <bgColor indexed="64"/>
      </patternFill>
    </fill>
    <fill>
      <patternFill patternType="solid">
        <fgColor rgb="FFBCCF21"/>
        <bgColor indexed="64"/>
      </patternFill>
    </fill>
    <fill>
      <patternFill patternType="solid">
        <fgColor theme="0"/>
        <bgColor indexed="64"/>
      </patternFill>
    </fill>
    <fill>
      <patternFill patternType="solid">
        <fgColor theme="2" tint="-9.9978637043366805E-2"/>
        <bgColor indexed="64"/>
      </patternFill>
    </fill>
  </fills>
  <borders count="4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7F7F7F"/>
      </left>
      <right style="thin">
        <color rgb="FF7F7F7F"/>
      </right>
      <top style="thin">
        <color rgb="FF7F7F7F"/>
      </top>
      <bottom style="thin">
        <color rgb="FF7F7F7F"/>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ck">
        <color indexed="64"/>
      </right>
      <top/>
      <bottom style="thin">
        <color indexed="64"/>
      </bottom>
      <diagonal/>
    </border>
    <border>
      <left/>
      <right style="thick">
        <color indexed="64"/>
      </right>
      <top/>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diagonal/>
    </border>
    <border>
      <left style="thick">
        <color indexed="64"/>
      </left>
      <right style="thick">
        <color indexed="64"/>
      </right>
      <top/>
      <bottom/>
      <diagonal/>
    </border>
    <border>
      <left style="thick">
        <color indexed="64"/>
      </left>
      <right style="thick">
        <color indexed="64"/>
      </right>
      <top/>
      <bottom style="thin">
        <color indexed="64"/>
      </bottom>
      <diagonal/>
    </border>
    <border>
      <left style="thick">
        <color indexed="64"/>
      </left>
      <right/>
      <top style="thin">
        <color indexed="64"/>
      </top>
      <bottom style="thin">
        <color indexed="64"/>
      </bottom>
      <diagonal/>
    </border>
    <border>
      <left style="thick">
        <color indexed="64"/>
      </left>
      <right/>
      <top/>
      <bottom style="thin">
        <color indexed="64"/>
      </bottom>
      <diagonal/>
    </border>
    <border>
      <left style="thick">
        <color indexed="64"/>
      </left>
      <right style="thin">
        <color indexed="64"/>
      </right>
      <top style="thin">
        <color indexed="64"/>
      </top>
      <bottom style="thin">
        <color indexed="64"/>
      </bottom>
      <diagonal/>
    </border>
    <border>
      <left style="thick">
        <color auto="1"/>
      </left>
      <right/>
      <top/>
      <bottom/>
      <diagonal/>
    </border>
    <border>
      <left style="thick">
        <color rgb="FFBCCF21"/>
      </left>
      <right/>
      <top style="thick">
        <color rgb="FFBCCF21"/>
      </top>
      <bottom/>
      <diagonal/>
    </border>
    <border>
      <left/>
      <right/>
      <top style="thick">
        <color rgb="FFBCCF21"/>
      </top>
      <bottom/>
      <diagonal/>
    </border>
    <border>
      <left/>
      <right style="thick">
        <color rgb="FFBCCF21"/>
      </right>
      <top style="thick">
        <color rgb="FFBCCF21"/>
      </top>
      <bottom/>
      <diagonal/>
    </border>
    <border>
      <left style="thick">
        <color rgb="FFBCCF21"/>
      </left>
      <right/>
      <top/>
      <bottom/>
      <diagonal/>
    </border>
    <border>
      <left/>
      <right style="thick">
        <color rgb="FFBCCF21"/>
      </right>
      <top/>
      <bottom/>
      <diagonal/>
    </border>
    <border>
      <left style="thick">
        <color rgb="FFBCCF21"/>
      </left>
      <right/>
      <top/>
      <bottom style="thick">
        <color rgb="FFBCCF21"/>
      </bottom>
      <diagonal/>
    </border>
    <border>
      <left/>
      <right/>
      <top/>
      <bottom style="thick">
        <color rgb="FFBCCF21"/>
      </bottom>
      <diagonal/>
    </border>
    <border>
      <left/>
      <right style="thick">
        <color rgb="FFBCCF21"/>
      </right>
      <top/>
      <bottom style="thick">
        <color rgb="FFBCCF21"/>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s>
  <cellStyleXfs count="8">
    <xf numFmtId="0" fontId="0" fillId="0" borderId="0"/>
    <xf numFmtId="9" fontId="5" fillId="0" borderId="0" applyFont="0" applyFill="0" applyBorder="0" applyAlignment="0" applyProtection="0"/>
    <xf numFmtId="0" fontId="11" fillId="18" borderId="15" applyNumberFormat="0" applyAlignment="0" applyProtection="0"/>
    <xf numFmtId="0" fontId="12" fillId="0" borderId="0"/>
    <xf numFmtId="0" fontId="16" fillId="17" borderId="0" applyNumberFormat="0" applyBorder="0" applyAlignment="0" applyProtection="0"/>
    <xf numFmtId="0" fontId="20" fillId="19" borderId="0"/>
    <xf numFmtId="0" fontId="21" fillId="0" borderId="0"/>
    <xf numFmtId="0" fontId="37" fillId="0" borderId="0" applyNumberFormat="0" applyFill="0" applyBorder="0" applyAlignment="0" applyProtection="0"/>
  </cellStyleXfs>
  <cellXfs count="297">
    <xf numFmtId="0" fontId="0" fillId="0" borderId="0" xfId="0"/>
    <xf numFmtId="0" fontId="1" fillId="0" borderId="0" xfId="0" applyFont="1"/>
    <xf numFmtId="0" fontId="3" fillId="0" borderId="0" xfId="0" applyFont="1" applyFill="1" applyBorder="1" applyAlignment="1"/>
    <xf numFmtId="0" fontId="18" fillId="0" borderId="0" xfId="0" applyFont="1"/>
    <xf numFmtId="0" fontId="14" fillId="0" borderId="0" xfId="0" applyFont="1"/>
    <xf numFmtId="0" fontId="8" fillId="0" borderId="0" xfId="0" applyFont="1"/>
    <xf numFmtId="0" fontId="13" fillId="0" borderId="0" xfId="0" applyFont="1"/>
    <xf numFmtId="0" fontId="8" fillId="0" borderId="0" xfId="0" applyFont="1" applyAlignment="1">
      <alignment wrapText="1"/>
    </xf>
    <xf numFmtId="0" fontId="8" fillId="0" borderId="0" xfId="0" applyFont="1" applyFill="1"/>
    <xf numFmtId="0" fontId="8" fillId="11" borderId="0" xfId="0" applyFont="1" applyFill="1" applyAlignment="1">
      <alignment wrapText="1"/>
    </xf>
    <xf numFmtId="0" fontId="8" fillId="0" borderId="0" xfId="0" applyFont="1" applyFill="1" applyAlignment="1">
      <alignment wrapText="1"/>
    </xf>
    <xf numFmtId="0" fontId="8" fillId="0" borderId="0" xfId="0" applyFont="1" applyFill="1" applyAlignment="1"/>
    <xf numFmtId="0" fontId="8" fillId="13" borderId="1" xfId="0" applyFont="1" applyFill="1" applyBorder="1" applyAlignment="1">
      <alignment wrapText="1"/>
    </xf>
    <xf numFmtId="0" fontId="3" fillId="0" borderId="0" xfId="0" applyFont="1"/>
    <xf numFmtId="0" fontId="8" fillId="6" borderId="1" xfId="0" applyFont="1" applyFill="1" applyBorder="1" applyAlignment="1">
      <alignment wrapText="1"/>
    </xf>
    <xf numFmtId="164" fontId="8" fillId="6" borderId="1" xfId="0" applyNumberFormat="1" applyFont="1" applyFill="1" applyBorder="1" applyAlignment="1">
      <alignment wrapText="1"/>
    </xf>
    <xf numFmtId="1" fontId="8" fillId="6" borderId="1" xfId="0" applyNumberFormat="1" applyFont="1" applyFill="1" applyBorder="1" applyAlignment="1">
      <alignment wrapText="1"/>
    </xf>
    <xf numFmtId="0" fontId="8" fillId="14" borderId="1" xfId="0" applyFont="1" applyFill="1" applyBorder="1" applyAlignment="1">
      <alignment wrapText="1"/>
    </xf>
    <xf numFmtId="0" fontId="8" fillId="10" borderId="1" xfId="0" applyFont="1" applyFill="1" applyBorder="1" applyAlignment="1">
      <alignment wrapText="1"/>
    </xf>
    <xf numFmtId="0" fontId="8" fillId="5" borderId="0" xfId="0" applyFont="1" applyFill="1" applyBorder="1"/>
    <xf numFmtId="0" fontId="8" fillId="0" borderId="0" xfId="0" applyFont="1" applyFill="1" applyBorder="1"/>
    <xf numFmtId="0" fontId="10" fillId="0" borderId="0" xfId="0" applyFont="1" applyFill="1" applyAlignment="1">
      <alignment horizontal="center" vertical="center"/>
    </xf>
    <xf numFmtId="0" fontId="8" fillId="0" borderId="0" xfId="0" applyFont="1" applyFill="1" applyBorder="1" applyAlignment="1"/>
    <xf numFmtId="0" fontId="8" fillId="5" borderId="0" xfId="0" applyFont="1" applyFill="1"/>
    <xf numFmtId="0" fontId="10" fillId="0" borderId="1" xfId="0" applyFont="1" applyBorder="1" applyAlignment="1">
      <alignment vertical="center"/>
    </xf>
    <xf numFmtId="0" fontId="8" fillId="15" borderId="1" xfId="0" applyFont="1" applyFill="1" applyBorder="1" applyAlignment="1">
      <alignment vertical="top" wrapText="1"/>
    </xf>
    <xf numFmtId="0" fontId="8" fillId="12" borderId="1" xfId="0" applyFont="1" applyFill="1" applyBorder="1" applyAlignment="1">
      <alignment vertical="top" wrapText="1"/>
    </xf>
    <xf numFmtId="0" fontId="8" fillId="4" borderId="1" xfId="0" applyFont="1" applyFill="1" applyBorder="1" applyAlignment="1">
      <alignment vertical="top" wrapText="1"/>
    </xf>
    <xf numFmtId="0" fontId="8" fillId="8" borderId="1" xfId="0" applyFont="1" applyFill="1" applyBorder="1" applyAlignment="1">
      <alignment vertical="top" wrapText="1"/>
    </xf>
    <xf numFmtId="0" fontId="8" fillId="16" borderId="1" xfId="0" applyFont="1" applyFill="1" applyBorder="1" applyAlignment="1">
      <alignment vertical="top" wrapText="1"/>
    </xf>
    <xf numFmtId="164" fontId="8" fillId="0" borderId="1" xfId="0" applyNumberFormat="1" applyFont="1" applyFill="1" applyBorder="1"/>
    <xf numFmtId="0" fontId="8" fillId="0" borderId="1" xfId="0" applyFont="1" applyFill="1" applyBorder="1"/>
    <xf numFmtId="0" fontId="8" fillId="7" borderId="1" xfId="0" applyFont="1" applyFill="1" applyBorder="1" applyAlignment="1"/>
    <xf numFmtId="0" fontId="8" fillId="3" borderId="1" xfId="0" applyFont="1" applyFill="1" applyBorder="1" applyAlignment="1">
      <alignment horizontal="center" wrapText="1"/>
    </xf>
    <xf numFmtId="0" fontId="10" fillId="0" borderId="0" xfId="0" applyFont="1" applyAlignment="1">
      <alignment horizontal="left" vertical="center"/>
    </xf>
    <xf numFmtId="0" fontId="8" fillId="4" borderId="1" xfId="0" applyFont="1" applyFill="1" applyBorder="1"/>
    <xf numFmtId="1" fontId="8" fillId="2" borderId="1" xfId="0" applyNumberFormat="1" applyFont="1" applyFill="1" applyBorder="1" applyAlignment="1">
      <alignment horizontal="center"/>
    </xf>
    <xf numFmtId="164" fontId="8" fillId="0" borderId="2" xfId="1" applyNumberFormat="1" applyFont="1" applyBorder="1" applyAlignment="1"/>
    <xf numFmtId="0" fontId="8" fillId="0" borderId="1" xfId="0" applyFont="1" applyFill="1" applyBorder="1" applyAlignment="1">
      <alignment wrapText="1"/>
    </xf>
    <xf numFmtId="0" fontId="8" fillId="0" borderId="1" xfId="0" applyFont="1" applyBorder="1"/>
    <xf numFmtId="164" fontId="8" fillId="0" borderId="1" xfId="0" applyNumberFormat="1" applyFont="1" applyBorder="1"/>
    <xf numFmtId="0" fontId="3" fillId="0" borderId="0" xfId="0" applyFont="1" applyAlignment="1">
      <alignment wrapText="1"/>
    </xf>
    <xf numFmtId="0" fontId="8" fillId="0" borderId="0" xfId="0" applyFont="1" applyBorder="1"/>
    <xf numFmtId="0" fontId="8" fillId="4" borderId="1" xfId="0" applyFont="1" applyFill="1" applyBorder="1" applyAlignment="1">
      <alignment wrapText="1"/>
    </xf>
    <xf numFmtId="0" fontId="2" fillId="0" borderId="0" xfId="0" applyFont="1" applyAlignment="1"/>
    <xf numFmtId="0" fontId="13" fillId="0" borderId="0" xfId="0" applyFont="1" applyAlignment="1">
      <alignment horizontal="left" wrapText="1"/>
    </xf>
    <xf numFmtId="0" fontId="0" fillId="0" borderId="0" xfId="0" applyAlignment="1">
      <alignment horizontal="left" vertical="center" indent="1"/>
    </xf>
    <xf numFmtId="0" fontId="3" fillId="0" borderId="1" xfId="0" applyFont="1" applyFill="1" applyBorder="1" applyAlignment="1">
      <alignment wrapText="1"/>
    </xf>
    <xf numFmtId="0" fontId="0" fillId="0" borderId="0" xfId="0" applyFill="1"/>
    <xf numFmtId="1" fontId="13" fillId="20" borderId="1" xfId="0" applyNumberFormat="1" applyFont="1" applyFill="1" applyBorder="1" applyAlignment="1">
      <alignment horizontal="center" wrapText="1"/>
    </xf>
    <xf numFmtId="0" fontId="8" fillId="20" borderId="1" xfId="0" applyFont="1" applyFill="1" applyBorder="1" applyAlignment="1">
      <alignment wrapText="1"/>
    </xf>
    <xf numFmtId="0" fontId="8" fillId="0" borderId="0" xfId="0" applyFont="1" applyFill="1" applyBorder="1" applyAlignment="1">
      <alignment vertical="top" wrapText="1"/>
    </xf>
    <xf numFmtId="0" fontId="8" fillId="0" borderId="0" xfId="0" applyFont="1" applyFill="1" applyBorder="1" applyAlignment="1">
      <alignment horizontal="left" vertical="top" wrapText="1"/>
    </xf>
    <xf numFmtId="0" fontId="8" fillId="0" borderId="0" xfId="0" applyFont="1" applyFill="1" applyBorder="1" applyAlignment="1">
      <alignment horizontal="center" vertical="top" wrapText="1"/>
    </xf>
    <xf numFmtId="2" fontId="8" fillId="20" borderId="1" xfId="0" applyNumberFormat="1" applyFont="1" applyFill="1" applyBorder="1" applyAlignment="1">
      <alignment wrapText="1"/>
    </xf>
    <xf numFmtId="2" fontId="8" fillId="20" borderId="1" xfId="0" applyNumberFormat="1" applyFont="1" applyFill="1" applyBorder="1"/>
    <xf numFmtId="0" fontId="3" fillId="0" borderId="0" xfId="0" applyFont="1" applyFill="1" applyBorder="1" applyAlignment="1">
      <alignment wrapText="1"/>
    </xf>
    <xf numFmtId="1" fontId="8" fillId="0" borderId="0" xfId="0" applyNumberFormat="1" applyFont="1" applyFill="1" applyBorder="1" applyAlignment="1">
      <alignment wrapText="1"/>
    </xf>
    <xf numFmtId="0" fontId="8" fillId="24" borderId="1" xfId="0" applyFont="1" applyFill="1" applyBorder="1" applyAlignment="1">
      <alignment wrapText="1"/>
    </xf>
    <xf numFmtId="14" fontId="8" fillId="24" borderId="1" xfId="0" applyNumberFormat="1" applyFont="1" applyFill="1" applyBorder="1" applyAlignment="1">
      <alignment wrapText="1"/>
    </xf>
    <xf numFmtId="0" fontId="8" fillId="4" borderId="20" xfId="0" applyFont="1" applyFill="1" applyBorder="1" applyAlignment="1">
      <alignment wrapText="1"/>
    </xf>
    <xf numFmtId="0" fontId="8" fillId="24" borderId="1" xfId="0" applyNumberFormat="1" applyFont="1" applyFill="1" applyBorder="1" applyAlignment="1">
      <alignment wrapText="1"/>
    </xf>
    <xf numFmtId="0" fontId="8" fillId="24" borderId="20" xfId="0" applyNumberFormat="1" applyFont="1" applyFill="1" applyBorder="1" applyAlignment="1">
      <alignment wrapText="1"/>
    </xf>
    <xf numFmtId="0" fontId="8" fillId="24" borderId="20" xfId="0" applyFont="1" applyFill="1" applyBorder="1" applyAlignment="1">
      <alignment wrapText="1"/>
    </xf>
    <xf numFmtId="0" fontId="8" fillId="24" borderId="23" xfId="0" applyFont="1" applyFill="1" applyBorder="1" applyAlignment="1">
      <alignment wrapText="1"/>
    </xf>
    <xf numFmtId="1" fontId="8" fillId="6" borderId="6" xfId="0" applyNumberFormat="1" applyFont="1" applyFill="1" applyBorder="1" applyAlignment="1">
      <alignment wrapText="1"/>
    </xf>
    <xf numFmtId="0" fontId="8" fillId="0" borderId="0" xfId="0" applyFont="1" applyFill="1" applyAlignment="1">
      <alignment horizontal="center"/>
    </xf>
    <xf numFmtId="1" fontId="8" fillId="24" borderId="1" xfId="0" applyNumberFormat="1" applyFont="1" applyFill="1" applyBorder="1" applyAlignment="1">
      <alignment horizontal="center" wrapText="1"/>
    </xf>
    <xf numFmtId="1" fontId="8" fillId="24" borderId="16" xfId="0" applyNumberFormat="1" applyFont="1" applyFill="1" applyBorder="1" applyAlignment="1">
      <alignment horizontal="center" wrapText="1"/>
    </xf>
    <xf numFmtId="0" fontId="8" fillId="21" borderId="1" xfId="0" applyFont="1" applyFill="1" applyBorder="1" applyAlignment="1">
      <alignment wrapText="1"/>
    </xf>
    <xf numFmtId="1" fontId="8" fillId="6" borderId="20" xfId="0" applyNumberFormat="1" applyFont="1" applyFill="1" applyBorder="1" applyAlignment="1">
      <alignment horizontal="center" wrapText="1"/>
    </xf>
    <xf numFmtId="165" fontId="8" fillId="24" borderId="1" xfId="0" applyNumberFormat="1" applyFont="1" applyFill="1" applyBorder="1" applyAlignment="1">
      <alignment horizontal="center" wrapText="1"/>
    </xf>
    <xf numFmtId="164" fontId="8" fillId="6" borderId="1" xfId="0" applyNumberFormat="1" applyFont="1" applyFill="1" applyBorder="1" applyAlignment="1">
      <alignment horizontal="center" wrapText="1"/>
    </xf>
    <xf numFmtId="0" fontId="8" fillId="24" borderId="1" xfId="0" applyFont="1" applyFill="1" applyBorder="1" applyAlignment="1">
      <alignment horizontal="center" wrapText="1"/>
    </xf>
    <xf numFmtId="164" fontId="8" fillId="24" borderId="1" xfId="0" applyNumberFormat="1" applyFont="1" applyFill="1" applyBorder="1" applyAlignment="1">
      <alignment horizontal="center" wrapText="1"/>
    </xf>
    <xf numFmtId="164" fontId="8" fillId="6" borderId="6" xfId="0" applyNumberFormat="1" applyFont="1" applyFill="1" applyBorder="1" applyAlignment="1">
      <alignment horizontal="center" wrapText="1"/>
    </xf>
    <xf numFmtId="0" fontId="8" fillId="25" borderId="0" xfId="0" applyFont="1" applyFill="1" applyAlignment="1">
      <alignment wrapText="1"/>
    </xf>
    <xf numFmtId="0" fontId="8" fillId="25" borderId="0" xfId="0" applyFont="1" applyFill="1"/>
    <xf numFmtId="1" fontId="8" fillId="0" borderId="17" xfId="0" applyNumberFormat="1" applyFont="1" applyFill="1" applyBorder="1" applyAlignment="1">
      <alignment horizontal="center" wrapText="1"/>
    </xf>
    <xf numFmtId="0" fontId="3" fillId="0" borderId="17" xfId="0" applyFont="1" applyFill="1" applyBorder="1" applyAlignment="1">
      <alignment wrapText="1"/>
    </xf>
    <xf numFmtId="0" fontId="8" fillId="24" borderId="29" xfId="0" applyFont="1" applyFill="1" applyBorder="1" applyAlignment="1">
      <alignment horizontal="center" wrapText="1"/>
    </xf>
    <xf numFmtId="1" fontId="8" fillId="6" borderId="21" xfId="0" applyNumberFormat="1" applyFont="1" applyFill="1" applyBorder="1" applyAlignment="1">
      <alignment horizontal="center" wrapText="1"/>
    </xf>
    <xf numFmtId="0" fontId="3" fillId="25" borderId="1" xfId="0" applyFont="1" applyFill="1" applyBorder="1" applyAlignment="1">
      <alignment wrapText="1"/>
    </xf>
    <xf numFmtId="1" fontId="8" fillId="25" borderId="1" xfId="0" applyNumberFormat="1" applyFont="1" applyFill="1" applyBorder="1" applyAlignment="1">
      <alignment horizontal="center" wrapText="1"/>
    </xf>
    <xf numFmtId="2" fontId="8" fillId="24" borderId="1" xfId="0" applyNumberFormat="1" applyFont="1" applyFill="1" applyBorder="1" applyAlignment="1">
      <alignment horizontal="center" wrapText="1"/>
    </xf>
    <xf numFmtId="164" fontId="8" fillId="24" borderId="29" xfId="0" applyNumberFormat="1" applyFont="1" applyFill="1" applyBorder="1" applyAlignment="1">
      <alignment horizontal="center" wrapText="1"/>
    </xf>
    <xf numFmtId="0" fontId="8" fillId="6" borderId="6" xfId="0" applyFont="1" applyFill="1" applyBorder="1" applyAlignment="1">
      <alignment horizontal="center" wrapText="1"/>
    </xf>
    <xf numFmtId="0" fontId="8" fillId="6" borderId="20" xfId="0" applyFont="1" applyFill="1" applyBorder="1" applyAlignment="1">
      <alignment horizontal="center" wrapText="1"/>
    </xf>
    <xf numFmtId="1" fontId="15" fillId="20" borderId="1" xfId="0" applyNumberFormat="1" applyFont="1" applyFill="1" applyBorder="1" applyAlignment="1">
      <alignment horizontal="center" wrapText="1"/>
    </xf>
    <xf numFmtId="0" fontId="3" fillId="6" borderId="1" xfId="0" applyFont="1" applyFill="1" applyBorder="1" applyAlignment="1">
      <alignment horizontal="center" wrapText="1"/>
    </xf>
    <xf numFmtId="14" fontId="8" fillId="24" borderId="1" xfId="0" applyNumberFormat="1" applyFont="1" applyFill="1" applyBorder="1" applyAlignment="1">
      <alignment horizontal="center" wrapText="1"/>
    </xf>
    <xf numFmtId="0" fontId="8" fillId="25" borderId="1" xfId="0" applyFont="1" applyFill="1" applyBorder="1" applyAlignment="1">
      <alignment wrapText="1"/>
    </xf>
    <xf numFmtId="1" fontId="8" fillId="25" borderId="1" xfId="0" applyNumberFormat="1" applyFont="1" applyFill="1" applyBorder="1" applyAlignment="1">
      <alignment wrapText="1"/>
    </xf>
    <xf numFmtId="0" fontId="8" fillId="25" borderId="17" xfId="0" applyFont="1" applyFill="1" applyBorder="1" applyAlignment="1">
      <alignment wrapText="1"/>
    </xf>
    <xf numFmtId="1" fontId="8" fillId="25" borderId="16" xfId="0" applyNumberFormat="1" applyFont="1" applyFill="1" applyBorder="1" applyAlignment="1">
      <alignment horizontal="center" wrapText="1"/>
    </xf>
    <xf numFmtId="0" fontId="8" fillId="25" borderId="0" xfId="0" applyFont="1" applyFill="1" applyAlignment="1">
      <alignment horizontal="center"/>
    </xf>
    <xf numFmtId="0" fontId="8" fillId="0" borderId="0" xfId="0" applyFont="1" applyFill="1" applyAlignment="1">
      <alignment horizontal="center" wrapText="1"/>
    </xf>
    <xf numFmtId="0" fontId="8" fillId="0" borderId="0" xfId="0" applyFont="1" applyFill="1" applyBorder="1" applyAlignment="1">
      <alignment wrapText="1"/>
    </xf>
    <xf numFmtId="1" fontId="8" fillId="6" borderId="6" xfId="0" applyNumberFormat="1" applyFont="1" applyFill="1" applyBorder="1" applyAlignment="1">
      <alignment horizontal="center" wrapText="1"/>
    </xf>
    <xf numFmtId="1" fontId="8" fillId="6" borderId="1" xfId="0" applyNumberFormat="1" applyFont="1" applyFill="1" applyBorder="1" applyAlignment="1">
      <alignment horizontal="center" wrapText="1"/>
    </xf>
    <xf numFmtId="164" fontId="8" fillId="25" borderId="23" xfId="0" applyNumberFormat="1" applyFont="1" applyFill="1" applyBorder="1" applyAlignment="1">
      <alignment horizontal="center" wrapText="1"/>
    </xf>
    <xf numFmtId="0" fontId="3" fillId="25" borderId="23" xfId="0" applyFont="1" applyFill="1" applyBorder="1" applyAlignment="1">
      <alignment horizontal="left" wrapText="1"/>
    </xf>
    <xf numFmtId="0" fontId="8" fillId="25" borderId="0" xfId="0" applyFont="1" applyFill="1" applyAlignment="1">
      <alignment horizontal="center" wrapText="1"/>
    </xf>
    <xf numFmtId="0" fontId="8" fillId="0" borderId="1" xfId="0" applyFont="1" applyFill="1" applyBorder="1" applyAlignment="1">
      <alignment vertical="top" wrapText="1"/>
    </xf>
    <xf numFmtId="0" fontId="8" fillId="10" borderId="1" xfId="0" applyFont="1" applyFill="1" applyBorder="1" applyAlignment="1">
      <alignment vertical="top" wrapText="1"/>
    </xf>
    <xf numFmtId="0" fontId="8" fillId="25" borderId="21" xfId="0" applyFont="1" applyFill="1" applyBorder="1" applyAlignment="1">
      <alignment wrapText="1"/>
    </xf>
    <xf numFmtId="164" fontId="8" fillId="20" borderId="1" xfId="0" applyNumberFormat="1" applyFont="1" applyFill="1" applyBorder="1" applyAlignment="1">
      <alignment wrapText="1"/>
    </xf>
    <xf numFmtId="1" fontId="8" fillId="20" borderId="1" xfId="0" applyNumberFormat="1" applyFont="1" applyFill="1" applyBorder="1" applyAlignment="1">
      <alignment wrapText="1"/>
    </xf>
    <xf numFmtId="9" fontId="3" fillId="6" borderId="6" xfId="1" applyFont="1" applyFill="1" applyBorder="1" applyAlignment="1">
      <alignment wrapText="1"/>
    </xf>
    <xf numFmtId="1" fontId="3" fillId="6" borderId="6" xfId="0" applyNumberFormat="1" applyFont="1" applyFill="1" applyBorder="1" applyAlignment="1">
      <alignment wrapText="1"/>
    </xf>
    <xf numFmtId="0" fontId="8" fillId="10" borderId="3" xfId="0" applyFont="1" applyFill="1" applyBorder="1" applyAlignment="1">
      <alignment wrapText="1"/>
    </xf>
    <xf numFmtId="0" fontId="23" fillId="0" borderId="0" xfId="0" applyFont="1"/>
    <xf numFmtId="0" fontId="0" fillId="0" borderId="0" xfId="0" applyFont="1"/>
    <xf numFmtId="0" fontId="8" fillId="4" borderId="29" xfId="0" applyFont="1" applyFill="1" applyBorder="1" applyAlignment="1">
      <alignment wrapText="1"/>
    </xf>
    <xf numFmtId="49" fontId="0" fillId="0" borderId="0" xfId="0" applyNumberFormat="1"/>
    <xf numFmtId="49" fontId="1" fillId="0" borderId="1" xfId="0" applyNumberFormat="1" applyFont="1" applyBorder="1"/>
    <xf numFmtId="49" fontId="0" fillId="0" borderId="1" xfId="0" applyNumberFormat="1" applyBorder="1"/>
    <xf numFmtId="2" fontId="8" fillId="25" borderId="16" xfId="0" applyNumberFormat="1" applyFont="1" applyFill="1" applyBorder="1" applyAlignment="1">
      <alignment wrapText="1"/>
    </xf>
    <xf numFmtId="0" fontId="0" fillId="0" borderId="25" xfId="0" applyBorder="1"/>
    <xf numFmtId="1" fontId="8" fillId="6" borderId="17" xfId="0" applyNumberFormat="1" applyFont="1" applyFill="1" applyBorder="1" applyAlignment="1">
      <alignment wrapText="1"/>
    </xf>
    <xf numFmtId="0" fontId="1" fillId="23" borderId="6" xfId="0" applyFont="1" applyFill="1" applyBorder="1"/>
    <xf numFmtId="0" fontId="1" fillId="0" borderId="30" xfId="0" applyFont="1" applyBorder="1"/>
    <xf numFmtId="0" fontId="0" fillId="0" borderId="30" xfId="0" applyBorder="1"/>
    <xf numFmtId="0" fontId="3" fillId="26" borderId="1" xfId="0" applyFont="1" applyFill="1" applyBorder="1" applyAlignment="1">
      <alignment wrapText="1"/>
    </xf>
    <xf numFmtId="0" fontId="3" fillId="26" borderId="20" xfId="0" applyFont="1" applyFill="1" applyBorder="1" applyAlignment="1">
      <alignment wrapText="1"/>
    </xf>
    <xf numFmtId="0" fontId="3" fillId="26" borderId="29" xfId="0" applyFont="1" applyFill="1" applyBorder="1" applyAlignment="1">
      <alignment wrapText="1"/>
    </xf>
    <xf numFmtId="0" fontId="3" fillId="26" borderId="16" xfId="0" applyFont="1" applyFill="1" applyBorder="1" applyAlignment="1">
      <alignment wrapText="1"/>
    </xf>
    <xf numFmtId="0" fontId="3" fillId="26" borderId="21" xfId="0" applyFont="1" applyFill="1" applyBorder="1" applyAlignment="1">
      <alignment wrapText="1"/>
    </xf>
    <xf numFmtId="0" fontId="3" fillId="26" borderId="23" xfId="0" applyFont="1" applyFill="1" applyBorder="1" applyAlignment="1">
      <alignment wrapText="1"/>
    </xf>
    <xf numFmtId="0" fontId="3" fillId="26" borderId="27" xfId="0" applyFont="1" applyFill="1" applyBorder="1" applyAlignment="1">
      <alignment wrapText="1"/>
    </xf>
    <xf numFmtId="0" fontId="3" fillId="26" borderId="16" xfId="0" applyFont="1" applyFill="1" applyBorder="1" applyAlignment="1">
      <alignment horizontal="left" wrapText="1"/>
    </xf>
    <xf numFmtId="0" fontId="3" fillId="26" borderId="20" xfId="0" applyFont="1" applyFill="1" applyBorder="1" applyAlignment="1">
      <alignment horizontal="left" wrapText="1"/>
    </xf>
    <xf numFmtId="0" fontId="3" fillId="26" borderId="17" xfId="0" applyFont="1" applyFill="1" applyBorder="1" applyAlignment="1">
      <alignment wrapText="1"/>
    </xf>
    <xf numFmtId="1" fontId="8" fillId="6" borderId="17" xfId="0" applyNumberFormat="1" applyFont="1" applyFill="1" applyBorder="1" applyAlignment="1">
      <alignment horizontal="center" wrapText="1"/>
    </xf>
    <xf numFmtId="0" fontId="8" fillId="27" borderId="1" xfId="0" applyFont="1" applyFill="1" applyBorder="1"/>
    <xf numFmtId="0" fontId="8" fillId="27" borderId="1" xfId="0" applyFont="1" applyFill="1" applyBorder="1" applyAlignment="1">
      <alignment wrapText="1"/>
    </xf>
    <xf numFmtId="0" fontId="3" fillId="26" borderId="6" xfId="0" applyFont="1" applyFill="1" applyBorder="1" applyAlignment="1">
      <alignment wrapText="1"/>
    </xf>
    <xf numFmtId="0" fontId="3" fillId="9" borderId="0" xfId="0" applyFont="1" applyFill="1" applyAlignment="1">
      <alignment vertical="center"/>
    </xf>
    <xf numFmtId="0" fontId="3" fillId="9" borderId="0" xfId="0" applyFont="1" applyFill="1" applyAlignment="1">
      <alignment vertical="center" wrapText="1"/>
    </xf>
    <xf numFmtId="0" fontId="3" fillId="9" borderId="22" xfId="0" applyFont="1" applyFill="1" applyBorder="1" applyAlignment="1">
      <alignment vertical="center" wrapText="1"/>
    </xf>
    <xf numFmtId="0" fontId="0" fillId="0" borderId="0" xfId="0" applyAlignment="1">
      <alignment vertical="center"/>
    </xf>
    <xf numFmtId="0" fontId="3" fillId="22" borderId="22" xfId="0" applyFont="1" applyFill="1" applyBorder="1" applyAlignment="1">
      <alignment vertical="center"/>
    </xf>
    <xf numFmtId="0" fontId="3" fillId="15" borderId="24" xfId="0" applyFont="1" applyFill="1" applyBorder="1" applyAlignment="1">
      <alignment vertical="center" wrapText="1"/>
    </xf>
    <xf numFmtId="0" fontId="3" fillId="12" borderId="0" xfId="0" applyFont="1" applyFill="1" applyBorder="1" applyAlignment="1">
      <alignment vertical="center" wrapText="1"/>
    </xf>
    <xf numFmtId="0" fontId="0" fillId="0" borderId="25" xfId="0" applyBorder="1" applyAlignment="1">
      <alignment vertical="center"/>
    </xf>
    <xf numFmtId="0" fontId="3" fillId="9" borderId="2" xfId="0" applyFont="1" applyFill="1" applyBorder="1" applyAlignment="1">
      <alignment vertical="center" wrapText="1"/>
    </xf>
    <xf numFmtId="0" fontId="3" fillId="15" borderId="0" xfId="0" applyFont="1" applyFill="1" applyAlignment="1">
      <alignment vertical="center"/>
    </xf>
    <xf numFmtId="0" fontId="3" fillId="15" borderId="0" xfId="0" applyFont="1" applyFill="1" applyAlignment="1">
      <alignment vertical="center" wrapText="1"/>
    </xf>
    <xf numFmtId="0" fontId="8" fillId="15" borderId="0" xfId="0" applyFont="1" applyFill="1" applyAlignment="1">
      <alignment vertical="center" wrapText="1"/>
    </xf>
    <xf numFmtId="0" fontId="14" fillId="15" borderId="19" xfId="0" applyFont="1" applyFill="1" applyBorder="1" applyAlignment="1">
      <alignment vertical="center" wrapText="1"/>
    </xf>
    <xf numFmtId="0" fontId="14" fillId="0" borderId="19" xfId="0" applyFont="1" applyFill="1" applyBorder="1" applyAlignment="1">
      <alignment vertical="center" wrapText="1"/>
    </xf>
    <xf numFmtId="0" fontId="8" fillId="15" borderId="19" xfId="0" applyFont="1" applyFill="1" applyBorder="1" applyAlignment="1">
      <alignment vertical="center" wrapText="1"/>
    </xf>
    <xf numFmtId="0" fontId="3" fillId="12" borderId="28" xfId="0" applyFont="1" applyFill="1" applyBorder="1" applyAlignment="1">
      <alignment vertical="center"/>
    </xf>
    <xf numFmtId="0" fontId="14" fillId="12" borderId="0" xfId="0" applyFont="1" applyFill="1" applyBorder="1" applyAlignment="1">
      <alignment horizontal="center" vertical="center" wrapText="1"/>
    </xf>
    <xf numFmtId="0" fontId="14" fillId="12" borderId="19" xfId="0" applyFont="1" applyFill="1" applyBorder="1" applyAlignment="1">
      <alignment horizontal="center" vertical="center" wrapText="1"/>
    </xf>
    <xf numFmtId="0" fontId="14" fillId="8" borderId="25" xfId="0" applyFont="1" applyFill="1" applyBorder="1" applyAlignment="1">
      <alignment horizontal="center" vertical="center" wrapText="1"/>
    </xf>
    <xf numFmtId="0" fontId="8" fillId="0" borderId="0" xfId="0" applyFont="1" applyFill="1" applyAlignment="1">
      <alignment vertical="center" wrapText="1"/>
    </xf>
    <xf numFmtId="0" fontId="3" fillId="15" borderId="28" xfId="0" applyFont="1" applyFill="1" applyBorder="1" applyAlignment="1">
      <alignment vertical="center"/>
    </xf>
    <xf numFmtId="0" fontId="3" fillId="15" borderId="19" xfId="0" applyFont="1" applyFill="1" applyBorder="1" applyAlignment="1">
      <alignment vertical="center"/>
    </xf>
    <xf numFmtId="0" fontId="3" fillId="0" borderId="0" xfId="0" applyFont="1" applyFill="1" applyBorder="1" applyAlignment="1">
      <alignment vertical="center" wrapText="1"/>
    </xf>
    <xf numFmtId="164" fontId="8" fillId="24" borderId="20" xfId="0" applyNumberFormat="1" applyFont="1" applyFill="1" applyBorder="1" applyAlignment="1">
      <alignment wrapText="1"/>
    </xf>
    <xf numFmtId="0" fontId="8" fillId="25" borderId="0" xfId="0" applyFont="1" applyFill="1" applyBorder="1" applyAlignment="1">
      <alignment wrapText="1"/>
    </xf>
    <xf numFmtId="0" fontId="38" fillId="28" borderId="0" xfId="0" applyFont="1" applyFill="1"/>
    <xf numFmtId="0" fontId="8" fillId="28" borderId="0" xfId="0" applyFont="1" applyFill="1"/>
    <xf numFmtId="0" fontId="39" fillId="28" borderId="0" xfId="7" applyFont="1" applyFill="1"/>
    <xf numFmtId="0" fontId="8" fillId="6" borderId="0" xfId="0" applyFont="1" applyFill="1"/>
    <xf numFmtId="0" fontId="0" fillId="6" borderId="0" xfId="0" applyFont="1" applyFill="1"/>
    <xf numFmtId="0" fontId="23" fillId="6" borderId="0" xfId="0" applyFont="1" applyFill="1"/>
    <xf numFmtId="0" fontId="14" fillId="6" borderId="0" xfId="0" applyFont="1" applyFill="1"/>
    <xf numFmtId="0" fontId="22" fillId="6" borderId="0" xfId="0" applyFont="1" applyFill="1" applyAlignment="1">
      <alignment vertical="center"/>
    </xf>
    <xf numFmtId="0" fontId="0" fillId="6" borderId="0" xfId="0" applyFill="1"/>
    <xf numFmtId="0" fontId="13" fillId="6" borderId="0" xfId="0" applyFont="1" applyFill="1"/>
    <xf numFmtId="0" fontId="0" fillId="6" borderId="0" xfId="0" applyFill="1" applyAlignment="1">
      <alignment horizontal="left" vertical="center" indent="1"/>
    </xf>
    <xf numFmtId="0" fontId="13" fillId="6" borderId="0" xfId="0" applyFont="1" applyFill="1" applyAlignment="1">
      <alignment wrapText="1"/>
    </xf>
    <xf numFmtId="0" fontId="19" fillId="6" borderId="0" xfId="0" applyFont="1" applyFill="1"/>
    <xf numFmtId="0" fontId="17" fillId="6" borderId="0" xfId="0" applyFont="1" applyFill="1"/>
    <xf numFmtId="0" fontId="13" fillId="6" borderId="0" xfId="0" applyFont="1" applyFill="1" applyAlignment="1">
      <alignment horizontal="left" wrapText="1"/>
    </xf>
    <xf numFmtId="0" fontId="23" fillId="6" borderId="0" xfId="0" applyFont="1" applyFill="1" applyAlignment="1">
      <alignment horizontal="left" vertical="center" indent="1"/>
    </xf>
    <xf numFmtId="164" fontId="8" fillId="6" borderId="0" xfId="0" applyNumberFormat="1" applyFont="1" applyFill="1" applyBorder="1" applyAlignment="1">
      <alignment wrapText="1"/>
    </xf>
    <xf numFmtId="1" fontId="8" fillId="6" borderId="0" xfId="0" applyNumberFormat="1" applyFont="1" applyFill="1" applyBorder="1"/>
    <xf numFmtId="0" fontId="10" fillId="0" borderId="0" xfId="0" applyFont="1"/>
    <xf numFmtId="0" fontId="10" fillId="0" borderId="0" xfId="0" applyFont="1" applyAlignment="1">
      <alignment horizontal="right"/>
    </xf>
    <xf numFmtId="0" fontId="3" fillId="15" borderId="0" xfId="0" applyFont="1" applyFill="1"/>
    <xf numFmtId="0" fontId="3" fillId="15" borderId="30" xfId="0" applyFont="1" applyFill="1" applyBorder="1"/>
    <xf numFmtId="0" fontId="3" fillId="15" borderId="19" xfId="0" applyFont="1" applyFill="1" applyBorder="1"/>
    <xf numFmtId="0" fontId="3" fillId="12" borderId="26" xfId="0" applyFont="1" applyFill="1" applyBorder="1" applyAlignment="1">
      <alignment wrapText="1"/>
    </xf>
    <xf numFmtId="0" fontId="3" fillId="12" borderId="4" xfId="0" applyFont="1" applyFill="1" applyBorder="1"/>
    <xf numFmtId="0" fontId="3" fillId="12" borderId="18" xfId="0" applyFont="1" applyFill="1" applyBorder="1"/>
    <xf numFmtId="0" fontId="3" fillId="15" borderId="25" xfId="0" applyFont="1" applyFill="1" applyBorder="1"/>
    <xf numFmtId="0" fontId="3" fillId="26" borderId="26" xfId="0" applyFont="1" applyFill="1" applyBorder="1" applyAlignment="1">
      <alignment wrapText="1"/>
    </xf>
    <xf numFmtId="0" fontId="3" fillId="26" borderId="5" xfId="0" applyFont="1" applyFill="1" applyBorder="1" applyAlignment="1">
      <alignment wrapText="1"/>
    </xf>
    <xf numFmtId="0" fontId="3" fillId="26" borderId="39" xfId="0" applyFont="1" applyFill="1" applyBorder="1" applyAlignment="1">
      <alignment wrapText="1"/>
    </xf>
    <xf numFmtId="0" fontId="3" fillId="26" borderId="40" xfId="0" applyFont="1" applyFill="1" applyBorder="1" applyAlignment="1">
      <alignment wrapText="1"/>
    </xf>
    <xf numFmtId="1" fontId="8" fillId="0" borderId="0" xfId="0" applyNumberFormat="1" applyFont="1" applyAlignment="1">
      <alignment horizontal="center" wrapText="1"/>
    </xf>
    <xf numFmtId="1" fontId="8" fillId="25" borderId="17" xfId="0" applyNumberFormat="1" applyFont="1" applyFill="1" applyBorder="1" applyAlignment="1">
      <alignment horizontal="center" wrapText="1"/>
    </xf>
    <xf numFmtId="1" fontId="8" fillId="6" borderId="23" xfId="0" applyNumberFormat="1" applyFont="1" applyFill="1" applyBorder="1" applyAlignment="1">
      <alignment horizontal="center" wrapText="1"/>
    </xf>
    <xf numFmtId="1" fontId="8" fillId="24" borderId="16" xfId="0" applyNumberFormat="1" applyFont="1" applyFill="1" applyBorder="1" applyAlignment="1" applyProtection="1">
      <alignment horizontal="center" wrapText="1"/>
      <protection locked="0"/>
    </xf>
    <xf numFmtId="164" fontId="8" fillId="24" borderId="16" xfId="0" applyNumberFormat="1" applyFont="1" applyFill="1" applyBorder="1" applyAlignment="1" applyProtection="1">
      <alignment horizontal="center" wrapText="1"/>
      <protection locked="0"/>
    </xf>
    <xf numFmtId="2" fontId="8" fillId="24" borderId="1" xfId="0" applyNumberFormat="1" applyFont="1" applyFill="1" applyBorder="1" applyAlignment="1" applyProtection="1">
      <alignment horizontal="center" wrapText="1"/>
      <protection locked="0"/>
    </xf>
    <xf numFmtId="166" fontId="8" fillId="24" borderId="21" xfId="0" applyNumberFormat="1" applyFont="1" applyFill="1" applyBorder="1" applyAlignment="1" applyProtection="1">
      <alignment horizontal="center" wrapText="1"/>
      <protection locked="0"/>
    </xf>
    <xf numFmtId="165" fontId="8" fillId="24" borderId="21" xfId="0" applyNumberFormat="1" applyFont="1" applyFill="1" applyBorder="1" applyAlignment="1" applyProtection="1">
      <alignment horizontal="center" wrapText="1"/>
      <protection locked="0"/>
    </xf>
    <xf numFmtId="164" fontId="8" fillId="24" borderId="23" xfId="0" applyNumberFormat="1" applyFont="1" applyFill="1" applyBorder="1" applyAlignment="1" applyProtection="1">
      <alignment horizontal="center" wrapText="1"/>
      <protection locked="0"/>
    </xf>
    <xf numFmtId="165" fontId="8" fillId="24" borderId="16" xfId="0" applyNumberFormat="1" applyFont="1" applyFill="1" applyBorder="1" applyAlignment="1" applyProtection="1">
      <alignment horizontal="center" wrapText="1"/>
      <protection locked="0"/>
    </xf>
    <xf numFmtId="165" fontId="8" fillId="24" borderId="23" xfId="0" applyNumberFormat="1" applyFont="1" applyFill="1" applyBorder="1" applyAlignment="1" applyProtection="1">
      <alignment horizontal="center" wrapText="1"/>
      <protection locked="0"/>
    </xf>
    <xf numFmtId="164" fontId="8" fillId="24" borderId="1" xfId="0" applyNumberFormat="1" applyFont="1" applyFill="1" applyBorder="1" applyAlignment="1" applyProtection="1">
      <alignment horizontal="center" wrapText="1"/>
      <protection locked="0"/>
    </xf>
    <xf numFmtId="0" fontId="8" fillId="4" borderId="29" xfId="0" applyFont="1" applyFill="1" applyBorder="1" applyAlignment="1" applyProtection="1">
      <alignment wrapText="1"/>
      <protection locked="0"/>
    </xf>
    <xf numFmtId="0" fontId="8" fillId="4" borderId="1" xfId="0" applyFont="1" applyFill="1" applyBorder="1" applyAlignment="1" applyProtection="1">
      <alignment wrapText="1"/>
      <protection locked="0"/>
    </xf>
    <xf numFmtId="0" fontId="2" fillId="0" borderId="0" xfId="0" applyFont="1" applyAlignment="1" applyProtection="1"/>
    <xf numFmtId="0" fontId="8" fillId="24" borderId="1" xfId="0" applyFont="1" applyFill="1" applyBorder="1" applyAlignment="1" applyProtection="1">
      <alignment horizontal="center" wrapText="1"/>
    </xf>
    <xf numFmtId="14" fontId="8" fillId="24" borderId="1" xfId="0" applyNumberFormat="1" applyFont="1" applyFill="1" applyBorder="1" applyAlignment="1" applyProtection="1">
      <alignment horizontal="center" wrapText="1"/>
    </xf>
    <xf numFmtId="0" fontId="8" fillId="4" borderId="20" xfId="0" applyFont="1" applyFill="1" applyBorder="1" applyAlignment="1" applyProtection="1">
      <alignment wrapText="1"/>
    </xf>
    <xf numFmtId="165" fontId="8" fillId="24" borderId="1" xfId="0" applyNumberFormat="1" applyFont="1" applyFill="1" applyBorder="1" applyAlignment="1" applyProtection="1">
      <alignment horizontal="center" wrapText="1"/>
    </xf>
    <xf numFmtId="1" fontId="8" fillId="24" borderId="16" xfId="0" applyNumberFormat="1" applyFont="1" applyFill="1" applyBorder="1" applyAlignment="1" applyProtection="1">
      <alignment horizontal="center" wrapText="1"/>
    </xf>
    <xf numFmtId="1" fontId="8" fillId="24" borderId="1" xfId="0" applyNumberFormat="1" applyFont="1" applyFill="1" applyBorder="1" applyAlignment="1" applyProtection="1">
      <alignment horizontal="center" wrapText="1"/>
    </xf>
    <xf numFmtId="0" fontId="8" fillId="24" borderId="29" xfId="0" applyFont="1" applyFill="1" applyBorder="1" applyAlignment="1" applyProtection="1">
      <alignment horizontal="center" wrapText="1"/>
    </xf>
    <xf numFmtId="0" fontId="8" fillId="4" borderId="1" xfId="0" applyFont="1" applyFill="1" applyBorder="1" applyAlignment="1" applyProtection="1">
      <alignment wrapText="1"/>
    </xf>
    <xf numFmtId="0" fontId="8" fillId="24" borderId="1" xfId="0" applyFont="1" applyFill="1" applyBorder="1" applyAlignment="1" applyProtection="1">
      <alignment wrapText="1"/>
    </xf>
    <xf numFmtId="14" fontId="8" fillId="24" borderId="1" xfId="0" applyNumberFormat="1" applyFont="1" applyFill="1" applyBorder="1" applyAlignment="1" applyProtection="1">
      <alignment wrapText="1"/>
    </xf>
    <xf numFmtId="0" fontId="8" fillId="24" borderId="1" xfId="0" applyNumberFormat="1" applyFont="1" applyFill="1" applyBorder="1" applyAlignment="1" applyProtection="1">
      <alignment wrapText="1"/>
    </xf>
    <xf numFmtId="0" fontId="8" fillId="24" borderId="20" xfId="0" applyNumberFormat="1" applyFont="1" applyFill="1" applyBorder="1" applyAlignment="1" applyProtection="1">
      <alignment wrapText="1"/>
    </xf>
    <xf numFmtId="9" fontId="3" fillId="6" borderId="6" xfId="1" applyNumberFormat="1" applyFont="1" applyFill="1" applyBorder="1" applyAlignment="1">
      <alignment wrapText="1"/>
    </xf>
    <xf numFmtId="0" fontId="3" fillId="12" borderId="18" xfId="0" applyFont="1" applyFill="1" applyBorder="1" applyAlignment="1">
      <alignment vertical="center" wrapText="1"/>
    </xf>
    <xf numFmtId="0" fontId="3" fillId="12" borderId="41" xfId="0" applyFont="1" applyFill="1" applyBorder="1" applyAlignment="1">
      <alignment vertical="center" wrapText="1"/>
    </xf>
    <xf numFmtId="1" fontId="8" fillId="24" borderId="29" xfId="0" applyNumberFormat="1" applyFont="1" applyFill="1" applyBorder="1" applyAlignment="1">
      <alignment horizontal="center" wrapText="1"/>
    </xf>
    <xf numFmtId="0" fontId="3" fillId="15" borderId="30" xfId="0" applyFont="1" applyFill="1" applyBorder="1" applyAlignment="1">
      <alignment vertical="center"/>
    </xf>
    <xf numFmtId="2" fontId="8" fillId="24" borderId="29" xfId="0" applyNumberFormat="1" applyFont="1" applyFill="1" applyBorder="1" applyAlignment="1" applyProtection="1">
      <alignment horizontal="center" wrapText="1"/>
    </xf>
    <xf numFmtId="2" fontId="8" fillId="24" borderId="29" xfId="0" applyNumberFormat="1" applyFont="1" applyFill="1" applyBorder="1" applyAlignment="1">
      <alignment horizontal="center" wrapText="1"/>
    </xf>
    <xf numFmtId="0" fontId="40" fillId="0" borderId="0" xfId="0" applyFont="1"/>
    <xf numFmtId="0" fontId="41" fillId="0" borderId="0" xfId="0" applyFont="1"/>
    <xf numFmtId="0" fontId="0" fillId="0" borderId="1" xfId="0" applyBorder="1" applyAlignment="1">
      <alignment horizontal="center" vertical="center"/>
    </xf>
    <xf numFmtId="0" fontId="0" fillId="0" borderId="0" xfId="0" applyAlignment="1">
      <alignment horizontal="center" vertical="center"/>
    </xf>
    <xf numFmtId="0" fontId="42" fillId="0" borderId="2" xfId="0" applyFont="1" applyBorder="1" applyAlignment="1">
      <alignment wrapText="1"/>
    </xf>
    <xf numFmtId="0" fontId="0" fillId="0" borderId="43" xfId="0" applyBorder="1"/>
    <xf numFmtId="0" fontId="42" fillId="0" borderId="0" xfId="0" applyFont="1" applyAlignment="1">
      <alignment wrapText="1"/>
    </xf>
    <xf numFmtId="0" fontId="0" fillId="0" borderId="45" xfId="0" applyBorder="1"/>
    <xf numFmtId="0" fontId="42" fillId="0" borderId="3" xfId="0" applyFont="1" applyBorder="1" applyAlignment="1">
      <alignment wrapText="1"/>
    </xf>
    <xf numFmtId="0" fontId="42" fillId="0" borderId="46" xfId="0" applyFont="1" applyBorder="1" applyAlignment="1">
      <alignment wrapText="1"/>
    </xf>
    <xf numFmtId="0" fontId="0" fillId="0" borderId="5" xfId="0" applyBorder="1"/>
    <xf numFmtId="0" fontId="3" fillId="30" borderId="1" xfId="0" applyFont="1" applyFill="1" applyBorder="1" applyAlignment="1">
      <alignment wrapText="1"/>
    </xf>
    <xf numFmtId="0" fontId="3" fillId="30" borderId="44" xfId="0" applyFont="1" applyFill="1" applyBorder="1" applyAlignment="1">
      <alignment wrapText="1"/>
    </xf>
    <xf numFmtId="0" fontId="44" fillId="0" borderId="0" xfId="0" applyFont="1"/>
    <xf numFmtId="0" fontId="45" fillId="0" borderId="0" xfId="0" applyFont="1"/>
    <xf numFmtId="0" fontId="2" fillId="0" borderId="0" xfId="0" applyFont="1" applyAlignment="1">
      <alignment horizontal="left"/>
    </xf>
    <xf numFmtId="0" fontId="2" fillId="0" borderId="0" xfId="0" applyFont="1"/>
    <xf numFmtId="0" fontId="3" fillId="0" borderId="19" xfId="0" applyFont="1" applyFill="1" applyBorder="1" applyAlignment="1">
      <alignment wrapText="1"/>
    </xf>
    <xf numFmtId="0" fontId="8" fillId="0" borderId="19" xfId="0" applyFont="1" applyFill="1" applyBorder="1" applyAlignment="1">
      <alignment wrapText="1"/>
    </xf>
    <xf numFmtId="0" fontId="31" fillId="0" borderId="0" xfId="0" applyFont="1" applyAlignment="1">
      <alignment horizontal="left" vertical="top" wrapText="1"/>
    </xf>
    <xf numFmtId="0" fontId="0" fillId="6" borderId="0" xfId="0" applyFill="1" applyAlignment="1">
      <alignment horizontal="left" wrapText="1"/>
    </xf>
    <xf numFmtId="0" fontId="13" fillId="6" borderId="0" xfId="0" applyFont="1" applyFill="1" applyAlignment="1">
      <alignment horizontal="left" wrapText="1"/>
    </xf>
    <xf numFmtId="164" fontId="32" fillId="6" borderId="3" xfId="0" applyNumberFormat="1" applyFont="1" applyFill="1" applyBorder="1" applyAlignment="1">
      <alignment horizontal="left" wrapText="1"/>
    </xf>
    <xf numFmtId="164" fontId="32" fillId="6" borderId="0" xfId="0" applyNumberFormat="1" applyFont="1" applyFill="1" applyBorder="1" applyAlignment="1">
      <alignment horizontal="left" wrapText="1"/>
    </xf>
    <xf numFmtId="0" fontId="32" fillId="12" borderId="0" xfId="0" applyFont="1" applyFill="1" applyAlignment="1">
      <alignment horizontal="left" wrapText="1"/>
    </xf>
    <xf numFmtId="0" fontId="32" fillId="9" borderId="0" xfId="0" applyFont="1" applyFill="1" applyAlignment="1">
      <alignment horizontal="left" wrapText="1"/>
    </xf>
    <xf numFmtId="14" fontId="32" fillId="24" borderId="3" xfId="2" applyNumberFormat="1" applyFont="1" applyFill="1" applyBorder="1" applyAlignment="1" applyProtection="1">
      <alignment horizontal="left"/>
      <protection hidden="1"/>
    </xf>
    <xf numFmtId="14" fontId="32" fillId="24" borderId="0" xfId="2" applyNumberFormat="1" applyFont="1" applyFill="1" applyBorder="1" applyAlignment="1" applyProtection="1">
      <alignment horizontal="left"/>
      <protection hidden="1"/>
    </xf>
    <xf numFmtId="0" fontId="32" fillId="4" borderId="3" xfId="2" applyFont="1" applyFill="1" applyBorder="1" applyAlignment="1" applyProtection="1">
      <alignment horizontal="left"/>
      <protection hidden="1"/>
    </xf>
    <xf numFmtId="0" fontId="32" fillId="4" borderId="0" xfId="2" applyFont="1" applyFill="1" applyBorder="1" applyAlignment="1" applyProtection="1">
      <alignment horizontal="left"/>
      <protection hidden="1"/>
    </xf>
    <xf numFmtId="0" fontId="3" fillId="12" borderId="28" xfId="0" applyFont="1" applyFill="1" applyBorder="1" applyAlignment="1">
      <alignment horizontal="left" vertical="center" wrapText="1"/>
    </xf>
    <xf numFmtId="0" fontId="3" fillId="12" borderId="4" xfId="0" applyFont="1" applyFill="1" applyBorder="1" applyAlignment="1">
      <alignment horizontal="left" vertical="center" wrapText="1"/>
    </xf>
    <xf numFmtId="0" fontId="3" fillId="12" borderId="18" xfId="0" applyFont="1" applyFill="1" applyBorder="1" applyAlignment="1">
      <alignment horizontal="left" vertical="center" wrapText="1"/>
    </xf>
    <xf numFmtId="0" fontId="3" fillId="15" borderId="27" xfId="0" applyFont="1" applyFill="1" applyBorder="1" applyAlignment="1">
      <alignment horizontal="left" vertical="center" wrapText="1"/>
    </xf>
    <xf numFmtId="0" fontId="3" fillId="15" borderId="17" xfId="0" applyFont="1" applyFill="1" applyBorder="1" applyAlignment="1">
      <alignment horizontal="left" vertical="center" wrapText="1"/>
    </xf>
    <xf numFmtId="0" fontId="3" fillId="15" borderId="2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8" fillId="0" borderId="0"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1" fontId="8" fillId="2" borderId="1" xfId="0" applyNumberFormat="1" applyFont="1" applyFill="1" applyBorder="1" applyAlignment="1">
      <alignment horizontal="center"/>
    </xf>
    <xf numFmtId="0" fontId="3" fillId="0" borderId="1" xfId="0" applyFont="1" applyBorder="1" applyAlignment="1">
      <alignment horizontal="center" vertical="center" wrapText="1"/>
    </xf>
    <xf numFmtId="0" fontId="15" fillId="0" borderId="1" xfId="0" applyFont="1" applyBorder="1" applyAlignment="1">
      <alignment horizontal="center" vertical="center" textRotation="90" wrapText="1"/>
    </xf>
    <xf numFmtId="0" fontId="8" fillId="4" borderId="1" xfId="0" applyFont="1" applyFill="1" applyBorder="1" applyAlignment="1">
      <alignment horizontal="center" vertical="center" textRotation="90" wrapText="1"/>
    </xf>
    <xf numFmtId="0" fontId="8" fillId="29" borderId="31" xfId="0" applyFont="1" applyFill="1" applyBorder="1" applyAlignment="1">
      <alignment horizontal="left" vertical="top" wrapText="1"/>
    </xf>
    <xf numFmtId="0" fontId="8" fillId="29" borderId="32" xfId="0" applyFont="1" applyFill="1" applyBorder="1" applyAlignment="1">
      <alignment horizontal="left" vertical="top" wrapText="1"/>
    </xf>
    <xf numFmtId="0" fontId="8" fillId="29" borderId="33" xfId="0" applyFont="1" applyFill="1" applyBorder="1" applyAlignment="1">
      <alignment horizontal="left" vertical="top" wrapText="1"/>
    </xf>
    <xf numFmtId="0" fontId="8" fillId="29" borderId="34" xfId="0" applyFont="1" applyFill="1" applyBorder="1" applyAlignment="1">
      <alignment horizontal="left" vertical="top" wrapText="1"/>
    </xf>
    <xf numFmtId="0" fontId="8" fillId="29" borderId="0" xfId="0" applyFont="1" applyFill="1" applyBorder="1" applyAlignment="1">
      <alignment horizontal="left" vertical="top" wrapText="1"/>
    </xf>
    <xf numFmtId="0" fontId="8" fillId="29" borderId="35" xfId="0" applyFont="1" applyFill="1" applyBorder="1" applyAlignment="1">
      <alignment horizontal="left" vertical="top" wrapText="1"/>
    </xf>
    <xf numFmtId="0" fontId="8" fillId="29" borderId="36" xfId="0" applyFont="1" applyFill="1" applyBorder="1" applyAlignment="1">
      <alignment horizontal="left" vertical="top" wrapText="1"/>
    </xf>
    <xf numFmtId="0" fontId="8" fillId="29" borderId="37" xfId="0" applyFont="1" applyFill="1" applyBorder="1" applyAlignment="1">
      <alignment horizontal="left" vertical="top" wrapText="1"/>
    </xf>
    <xf numFmtId="0" fontId="8" fillId="29" borderId="38" xfId="0" applyFont="1" applyFill="1" applyBorder="1" applyAlignment="1">
      <alignment horizontal="left" vertical="top" wrapText="1"/>
    </xf>
    <xf numFmtId="0" fontId="3" fillId="30" borderId="42" xfId="0" applyFont="1" applyFill="1" applyBorder="1" applyAlignment="1">
      <alignment horizontal="left" wrapText="1"/>
    </xf>
    <xf numFmtId="0" fontId="3" fillId="30" borderId="2" xfId="0" applyFont="1" applyFill="1" applyBorder="1" applyAlignment="1">
      <alignment horizontal="left" wrapText="1"/>
    </xf>
    <xf numFmtId="0" fontId="3" fillId="30" borderId="43" xfId="0" applyFont="1" applyFill="1" applyBorder="1" applyAlignment="1">
      <alignment horizontal="left" wrapText="1"/>
    </xf>
    <xf numFmtId="0" fontId="3" fillId="30" borderId="1" xfId="0" applyFont="1" applyFill="1" applyBorder="1" applyAlignment="1">
      <alignment horizontal="center" wrapText="1"/>
    </xf>
    <xf numFmtId="0" fontId="8" fillId="0" borderId="44" xfId="0" applyFont="1" applyBorder="1" applyAlignment="1">
      <alignment horizontal="center" vertical="center" wrapText="1"/>
    </xf>
    <xf numFmtId="0" fontId="8" fillId="0" borderId="39" xfId="0" applyFont="1" applyBorder="1" applyAlignment="1">
      <alignment horizontal="center" vertical="center" wrapText="1"/>
    </xf>
    <xf numFmtId="0" fontId="0" fillId="0" borderId="6" xfId="0" applyBorder="1" applyAlignment="1">
      <alignment horizontal="center"/>
    </xf>
    <xf numFmtId="0" fontId="0" fillId="0" borderId="17" xfId="0" applyBorder="1" applyAlignment="1">
      <alignment horizontal="center"/>
    </xf>
    <xf numFmtId="0" fontId="0" fillId="0" borderId="16" xfId="0" applyBorder="1" applyAlignment="1">
      <alignment horizontal="center"/>
    </xf>
    <xf numFmtId="0" fontId="0" fillId="0" borderId="6" xfId="0" applyBorder="1" applyAlignment="1">
      <alignment horizontal="center" vertical="center"/>
    </xf>
    <xf numFmtId="0" fontId="0" fillId="0" borderId="16" xfId="0" applyBorder="1" applyAlignment="1">
      <alignment horizontal="center" vertical="center"/>
    </xf>
  </cellXfs>
  <cellStyles count="8">
    <cellStyle name="Accent 2" xfId="5" xr:uid="{B5CE54B3-6E9B-4E43-9727-77E76D5D1B12}"/>
    <cellStyle name="Eingabe" xfId="2" builtinId="20"/>
    <cellStyle name="Heading 2" xfId="6" xr:uid="{F3B7510E-9390-481D-B6E8-063C00FBB2E7}"/>
    <cellStyle name="Link" xfId="7" builtinId="8"/>
    <cellStyle name="Neutral 2" xfId="4" xr:uid="{8004896E-CCB3-40FF-A468-F79FF491AEA0}"/>
    <cellStyle name="Prozent" xfId="1" builtinId="5"/>
    <cellStyle name="Standard" xfId="0" builtinId="0"/>
    <cellStyle name="Standard 2" xfId="3" xr:uid="{5B098699-65A5-44D2-9ADA-4316BF41A467}"/>
  </cellStyles>
  <dxfs count="2">
    <dxf>
      <font>
        <color rgb="FFFF0000"/>
      </font>
    </dxf>
    <dxf>
      <font>
        <b/>
        <i val="0"/>
        <color rgb="FF79A73B"/>
      </font>
    </dxf>
  </dxfs>
  <tableStyles count="0" defaultTableStyle="TableStyleMedium2" defaultPivotStyle="PivotStyleLight16"/>
  <colors>
    <mruColors>
      <color rgb="FFBCCF21"/>
      <color rgb="FFEFF5C3"/>
      <color rgb="FFD9D9D9"/>
      <color rgb="FF79A73B"/>
      <color rgb="FFE2EFDA"/>
      <color rgb="FFF8CBAD"/>
      <color rgb="FFEEF0DA"/>
      <color rgb="FF80B2E0"/>
      <color rgb="FF8DBAE3"/>
      <color rgb="FFBF95D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spc="0" baseline="0">
                <a:solidFill>
                  <a:sysClr val="windowText" lastClr="000000"/>
                </a:solidFill>
                <a:latin typeface="+mn-lt"/>
                <a:ea typeface="+mn-ea"/>
                <a:cs typeface="+mn-cs"/>
              </a:defRPr>
            </a:pPr>
            <a:r>
              <a:rPr lang="en-US"/>
              <a:t>Ertragsermittlung</a:t>
            </a:r>
            <a:r>
              <a:rPr lang="en-US" baseline="0"/>
              <a:t> über die komprimierte Bestandeshöhe</a:t>
            </a:r>
            <a:endParaRPr lang="en-US"/>
          </a:p>
        </c:rich>
      </c:tx>
      <c:overlay val="0"/>
      <c:spPr>
        <a:noFill/>
        <a:ln>
          <a:noFill/>
        </a:ln>
        <a:effectLst/>
      </c:spPr>
      <c:txPr>
        <a:bodyPr rot="0" spcFirstLastPara="1" vertOverflow="ellipsis" vert="horz" wrap="square" anchor="ctr" anchorCtr="1"/>
        <a:lstStyle/>
        <a:p>
          <a:pPr>
            <a:defRPr sz="1440" b="0" i="0" u="none" strike="noStrike" kern="1200" spc="0" baseline="0">
              <a:solidFill>
                <a:sysClr val="windowText" lastClr="000000"/>
              </a:solidFill>
              <a:latin typeface="+mn-lt"/>
              <a:ea typeface="+mn-ea"/>
              <a:cs typeface="+mn-cs"/>
            </a:defRPr>
          </a:pPr>
          <a:endParaRPr lang="de-DE"/>
        </a:p>
      </c:txPr>
    </c:title>
    <c:autoTitleDeleted val="0"/>
    <c:plotArea>
      <c:layout/>
      <c:scatterChart>
        <c:scatterStyle val="lineMarker"/>
        <c:varyColors val="0"/>
        <c:ser>
          <c:idx val="1"/>
          <c:order val="0"/>
          <c:tx>
            <c:v>Ertrag x Höhe</c:v>
          </c:tx>
          <c:spPr>
            <a:ln w="25400" cap="rnd">
              <a:noFill/>
              <a:round/>
            </a:ln>
            <a:effectLst/>
          </c:spPr>
          <c:marker>
            <c:symbol val="circle"/>
            <c:size val="5"/>
            <c:spPr>
              <a:solidFill>
                <a:schemeClr val="accent2"/>
              </a:solidFill>
              <a:ln w="9525">
                <a:solidFill>
                  <a:schemeClr val="accent2"/>
                </a:solidFill>
              </a:ln>
              <a:effectLst/>
            </c:spPr>
          </c:marker>
          <c:trendline>
            <c:spPr>
              <a:ln w="19050" cap="rnd">
                <a:solidFill>
                  <a:schemeClr val="accent2"/>
                </a:solidFill>
                <a:prstDash val="sysDot"/>
              </a:ln>
              <a:effectLst/>
            </c:spPr>
            <c:trendlineType val="linear"/>
            <c:dispRSqr val="0"/>
            <c:dispEq val="0"/>
          </c:trendline>
          <c:trendline>
            <c:spPr>
              <a:ln w="19050" cap="rnd">
                <a:solidFill>
                  <a:schemeClr val="accent2"/>
                </a:solidFill>
                <a:prstDash val="sysDot"/>
              </a:ln>
              <a:effectLst/>
            </c:spPr>
            <c:trendlineType val="linear"/>
            <c:dispRSqr val="1"/>
            <c:dispEq val="1"/>
            <c:trendlineLbl>
              <c:layout>
                <c:manualLayout>
                  <c:x val="-0.43553300846468601"/>
                  <c:y val="-4.0337149285922719E-2"/>
                </c:manualLayout>
              </c:layout>
              <c:numFmt formatCode="General" sourceLinked="0"/>
              <c:spPr>
                <a:solidFill>
                  <a:srgbClr val="D9D9D9"/>
                </a:solid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de-DE"/>
                </a:p>
              </c:txPr>
            </c:trendlineLbl>
          </c:trendline>
          <c:xVal>
            <c:numRef>
              <c:f>[0]!X_sel</c:f>
              <c:numCache>
                <c:formatCode>General</c:formatCode>
                <c:ptCount val="7"/>
                <c:pt idx="0">
                  <c:v>20</c:v>
                </c:pt>
                <c:pt idx="1">
                  <c:v>30</c:v>
                </c:pt>
                <c:pt idx="2">
                  <c:v>60</c:v>
                </c:pt>
                <c:pt idx="3">
                  <c:v>50</c:v>
                </c:pt>
                <c:pt idx="4">
                  <c:v>45</c:v>
                </c:pt>
                <c:pt idx="5">
                  <c:v>30</c:v>
                </c:pt>
                <c:pt idx="6">
                  <c:v>25</c:v>
                </c:pt>
              </c:numCache>
            </c:numRef>
          </c:xVal>
          <c:yVal>
            <c:numRef>
              <c:f>[0]!Y_sel</c:f>
              <c:numCache>
                <c:formatCode>General</c:formatCode>
                <c:ptCount val="7"/>
                <c:pt idx="0">
                  <c:v>45</c:v>
                </c:pt>
                <c:pt idx="1">
                  <c:v>35.200000000000003</c:v>
                </c:pt>
                <c:pt idx="2">
                  <c:v>60</c:v>
                </c:pt>
                <c:pt idx="3">
                  <c:v>47.6</c:v>
                </c:pt>
                <c:pt idx="4">
                  <c:v>46.8</c:v>
                </c:pt>
                <c:pt idx="5">
                  <c:v>36</c:v>
                </c:pt>
                <c:pt idx="6">
                  <c:v>48</c:v>
                </c:pt>
              </c:numCache>
            </c:numRef>
          </c:yVal>
          <c:smooth val="0"/>
          <c:extLst>
            <c:ext xmlns:c16="http://schemas.microsoft.com/office/drawing/2014/chart" uri="{C3380CC4-5D6E-409C-BE32-E72D297353CC}">
              <c16:uniqueId val="{00000002-48B6-46CE-B25D-5EAAED7C29D0}"/>
            </c:ext>
          </c:extLst>
        </c:ser>
        <c:dLbls>
          <c:showLegendKey val="0"/>
          <c:showVal val="0"/>
          <c:showCatName val="0"/>
          <c:showSerName val="0"/>
          <c:showPercent val="0"/>
          <c:showBubbleSize val="0"/>
        </c:dLbls>
        <c:axId val="637654336"/>
        <c:axId val="637654008"/>
      </c:scatterChart>
      <c:valAx>
        <c:axId val="637654336"/>
        <c:scaling>
          <c:orientation val="minMax"/>
          <c:max val="70"/>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r>
                  <a:rPr lang="de-DE"/>
                  <a:t>Komprimierte Bestandeshöhe (cm)</a:t>
                </a:r>
              </a:p>
            </c:rich>
          </c:tx>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de-DE"/>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de-DE"/>
          </a:p>
        </c:txPr>
        <c:crossAx val="637654008"/>
        <c:crosses val="autoZero"/>
        <c:crossBetween val="midCat"/>
      </c:valAx>
      <c:valAx>
        <c:axId val="637654008"/>
        <c:scaling>
          <c:orientation val="minMax"/>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r>
                  <a:rPr lang="de-DE"/>
                  <a:t>TM-Ertrag (dt/ha)</a:t>
                </a:r>
              </a:p>
            </c:rich>
          </c:tx>
          <c:overlay val="0"/>
          <c:spPr>
            <a:noFill/>
            <a:ln>
              <a:noFill/>
            </a:ln>
            <a:effectLst/>
          </c:spPr>
          <c:txPr>
            <a:bodyPr rot="-54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de-DE"/>
            </a:p>
          </c:txPr>
        </c:title>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de-DE"/>
          </a:p>
        </c:txPr>
        <c:crossAx val="637654336"/>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1200">
          <a:solidFill>
            <a:sysClr val="windowText" lastClr="000000"/>
          </a:solidFill>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23811</xdr:colOff>
      <xdr:row>46</xdr:row>
      <xdr:rowOff>1</xdr:rowOff>
    </xdr:from>
    <xdr:to>
      <xdr:col>9</xdr:col>
      <xdr:colOff>740019</xdr:colOff>
      <xdr:row>97</xdr:row>
      <xdr:rowOff>58616</xdr:rowOff>
    </xdr:to>
    <xdr:sp macro="" textlink="">
      <xdr:nvSpPr>
        <xdr:cNvPr id="2" name="Textfeld 1">
          <a:extLst>
            <a:ext uri="{FF2B5EF4-FFF2-40B4-BE49-F238E27FC236}">
              <a16:creationId xmlns:a16="http://schemas.microsoft.com/office/drawing/2014/main" id="{907632CD-555B-4504-B1C2-47303F7C2408}"/>
            </a:ext>
          </a:extLst>
        </xdr:cNvPr>
        <xdr:cNvSpPr txBox="1"/>
      </xdr:nvSpPr>
      <xdr:spPr>
        <a:xfrm>
          <a:off x="23811" y="9737482"/>
          <a:ext cx="7647477" cy="1168644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i="0" u="heavy" strike="noStrike" baseline="0">
              <a:solidFill>
                <a:schemeClr val="accent6">
                  <a:lumMod val="75000"/>
                </a:schemeClr>
              </a:solidFill>
              <a:effectLst/>
              <a:uFill>
                <a:solidFill>
                  <a:schemeClr val="accent6">
                    <a:lumMod val="75000"/>
                  </a:schemeClr>
                </a:solidFill>
              </a:uFill>
              <a:latin typeface="+mn-lt"/>
              <a:ea typeface="+mn-ea"/>
              <a:cs typeface="+mn-cs"/>
            </a:rPr>
            <a:t>Tabellenblatt: A) Geberfläche</a:t>
          </a:r>
          <a:r>
            <a:rPr lang="de-DE" u="heavy" baseline="0">
              <a:solidFill>
                <a:schemeClr val="accent6">
                  <a:lumMod val="75000"/>
                </a:schemeClr>
              </a:solidFill>
              <a:uFill>
                <a:solidFill>
                  <a:schemeClr val="accent6">
                    <a:lumMod val="75000"/>
                  </a:schemeClr>
                </a:solidFill>
              </a:uFill>
            </a:rPr>
            <a:t> </a:t>
          </a:r>
        </a:p>
        <a:p>
          <a:endParaRPr lang="de-DE" sz="600"/>
        </a:p>
        <a:p>
          <a:r>
            <a:rPr lang="de-DE" sz="1100" b="0" i="0" u="sng" strike="noStrike">
              <a:solidFill>
                <a:schemeClr val="dk1"/>
              </a:solidFill>
              <a:effectLst/>
              <a:latin typeface="+mn-lt"/>
              <a:ea typeface="+mn-ea"/>
              <a:cs typeface="+mn-cs"/>
            </a:rPr>
            <a:t>Ziel:</a:t>
          </a:r>
          <a:r>
            <a:rPr lang="de-DE"/>
            <a:t> </a:t>
          </a:r>
          <a:r>
            <a:rPr lang="de-DE" sz="1100" b="0" i="0" u="none" strike="noStrike">
              <a:solidFill>
                <a:schemeClr val="dk1"/>
              </a:solidFill>
              <a:effectLst/>
              <a:latin typeface="+mn-lt"/>
              <a:ea typeface="+mn-ea"/>
              <a:cs typeface="+mn-cs"/>
            </a:rPr>
            <a:t>Dieses Tabellenblatt dient der praxisnahen Einschätzung des </a:t>
          </a:r>
          <a:r>
            <a:rPr lang="de-DE" sz="1100" b="1" i="0" u="none" strike="noStrike">
              <a:solidFill>
                <a:schemeClr val="dk1"/>
              </a:solidFill>
              <a:effectLst/>
              <a:latin typeface="+mn-lt"/>
              <a:ea typeface="+mn-ea"/>
              <a:cs typeface="+mn-cs"/>
            </a:rPr>
            <a:t>Frischmasse- und Trockenmasseertrags</a:t>
          </a:r>
          <a:r>
            <a:rPr lang="de-DE" sz="1100" b="0" i="0" u="none" strike="noStrike">
              <a:solidFill>
                <a:schemeClr val="dk1"/>
              </a:solidFill>
              <a:effectLst/>
              <a:latin typeface="+mn-lt"/>
              <a:ea typeface="+mn-ea"/>
              <a:cs typeface="+mn-cs"/>
            </a:rPr>
            <a:t> sowie des </a:t>
          </a:r>
          <a:r>
            <a:rPr lang="de-DE" sz="1100" b="1" i="0" u="none" strike="noStrike">
              <a:solidFill>
                <a:schemeClr val="dk1"/>
              </a:solidFill>
              <a:effectLst/>
              <a:latin typeface="+mn-lt"/>
              <a:ea typeface="+mn-ea"/>
              <a:cs typeface="+mn-cs"/>
            </a:rPr>
            <a:t>Stickstoffgehalts im Aufwuchs</a:t>
          </a:r>
          <a:r>
            <a:rPr lang="de-DE" sz="1100" b="0" i="0" u="none" strike="noStrike">
              <a:solidFill>
                <a:schemeClr val="dk1"/>
              </a:solidFill>
              <a:effectLst/>
              <a:latin typeface="+mn-lt"/>
              <a:ea typeface="+mn-ea"/>
              <a:cs typeface="+mn-cs"/>
            </a:rPr>
            <a:t> einer Geberfläche. Die Berechnung kann entweder auf Schätzungen (Feldbonitur, Tabellenwerte) oder – sofern vorhanden – auf Laboranalysen basieren. Im</a:t>
          </a:r>
          <a:r>
            <a:rPr lang="de-DE" sz="1100" b="0" i="0" u="none" strike="noStrike" baseline="0">
              <a:solidFill>
                <a:schemeClr val="dk1"/>
              </a:solidFill>
              <a:effectLst/>
              <a:latin typeface="+mn-lt"/>
              <a:ea typeface="+mn-ea"/>
              <a:cs typeface="+mn-cs"/>
            </a:rPr>
            <a:t> Tabellenblatt E) steht ein Erhebungsbogen zur Verfügung, der für jede Fläche ausgefüllt werden kann.</a:t>
          </a:r>
          <a:endParaRPr lang="de-DE" sz="1100" b="0" i="0" u="none" strike="noStrike">
            <a:solidFill>
              <a:schemeClr val="dk1"/>
            </a:solidFill>
            <a:effectLst/>
            <a:latin typeface="+mn-lt"/>
            <a:ea typeface="+mn-ea"/>
            <a:cs typeface="+mn-cs"/>
          </a:endParaRPr>
        </a:p>
        <a:p>
          <a:endParaRPr lang="de-DE" sz="600" b="0" i="0" u="none" strike="noStrike">
            <a:solidFill>
              <a:schemeClr val="dk1"/>
            </a:solidFill>
            <a:effectLst/>
            <a:latin typeface="+mn-lt"/>
            <a:ea typeface="+mn-ea"/>
            <a:cs typeface="+mn-cs"/>
          </a:endParaRPr>
        </a:p>
        <a:p>
          <a:r>
            <a:rPr lang="de-DE"/>
            <a:t> </a:t>
          </a:r>
          <a:r>
            <a:rPr lang="de-DE" sz="1100" b="1" i="1" u="none" strike="noStrike">
              <a:solidFill>
                <a:schemeClr val="dk1"/>
              </a:solidFill>
              <a:effectLst/>
              <a:latin typeface="+mn-lt"/>
              <a:ea typeface="+mn-ea"/>
              <a:cs typeface="+mn-cs"/>
            </a:rPr>
            <a:t>A.1) Daten zu Fläche und Schnitt </a:t>
          </a:r>
          <a:r>
            <a:rPr lang="de-DE" sz="1100" b="0" i="1" u="none" strike="noStrike">
              <a:solidFill>
                <a:schemeClr val="dk1"/>
              </a:solidFill>
              <a:effectLst/>
              <a:latin typeface="+mn-lt"/>
              <a:ea typeface="+mn-ea"/>
              <a:cs typeface="+mn-cs"/>
            </a:rPr>
            <a:t>(Spalten A bis G)</a:t>
          </a:r>
          <a:r>
            <a:rPr lang="de-DE" b="0"/>
            <a:t> </a:t>
          </a:r>
        </a:p>
        <a:p>
          <a:r>
            <a:rPr lang="de-DE" sz="1100" b="0" i="0" u="none" strike="noStrike">
              <a:solidFill>
                <a:schemeClr val="dk1"/>
              </a:solidFill>
              <a:effectLst/>
              <a:latin typeface="+mn-lt"/>
              <a:ea typeface="+mn-ea"/>
              <a:cs typeface="+mn-cs"/>
            </a:rPr>
            <a:t>Jeder Geberfläche wird zunächst eine eindeutige Schnitt-ID zugewiesen (Spalte A). Diese dient als Referenz in weiteren Tabellenblättern.</a:t>
          </a:r>
          <a:r>
            <a:rPr lang="de-DE"/>
            <a:t> </a:t>
          </a:r>
          <a:r>
            <a:rPr lang="de-DE" sz="1100" b="0" i="0" u="none" strike="noStrike">
              <a:solidFill>
                <a:schemeClr val="dk1"/>
              </a:solidFill>
              <a:effectLst/>
              <a:latin typeface="+mn-lt"/>
              <a:ea typeface="+mn-ea"/>
              <a:cs typeface="+mn-cs"/>
            </a:rPr>
            <a:t>Erfasst wird der gebräuchliche Name der Geberfläche (Spalte B), die Flächengröße in Hektar (Spalte C), die Kultur per Auswahl über ei</a:t>
          </a:r>
          <a:r>
            <a:rPr lang="de-DE" sz="1100" b="0" i="0" u="none" strike="noStrike" baseline="0">
              <a:solidFill>
                <a:schemeClr val="dk1"/>
              </a:solidFill>
              <a:effectLst/>
              <a:latin typeface="+mn-lt"/>
              <a:ea typeface="+mn-ea"/>
              <a:cs typeface="+mn-cs"/>
            </a:rPr>
            <a:t>n </a:t>
          </a:r>
          <a:r>
            <a:rPr lang="de-DE" sz="1100" b="0" i="0" u="none" strike="noStrike">
              <a:solidFill>
                <a:schemeClr val="dk1"/>
              </a:solidFill>
              <a:effectLst/>
              <a:latin typeface="+mn-lt"/>
              <a:ea typeface="+mn-ea"/>
              <a:cs typeface="+mn-cs"/>
            </a:rPr>
            <a:t>Dropdown-Menü (Spalte D), das Datum des Schnitts (Spalte E) sowie die Schnittnummer des laufenden Jahres (Spalte F). </a:t>
          </a:r>
          <a:r>
            <a:rPr lang="de-DE"/>
            <a:t> </a:t>
          </a:r>
        </a:p>
        <a:p>
          <a:endParaRPr lang="de-DE"/>
        </a:p>
        <a:p>
          <a:r>
            <a:rPr lang="de-DE"/>
            <a:t>Es stehen mehrere Möglichkeiten zur Verfügung,</a:t>
          </a:r>
          <a:r>
            <a:rPr lang="de-DE" baseline="0"/>
            <a:t> den </a:t>
          </a:r>
          <a:r>
            <a:rPr lang="de-DE" b="1" baseline="0"/>
            <a:t>Ertrag zu ermitteln</a:t>
          </a:r>
          <a:r>
            <a:rPr lang="de-DE" baseline="0"/>
            <a:t>. Diese sind unter im Folgenden b, c und d näher erläutert. </a:t>
          </a:r>
          <a:r>
            <a:rPr lang="de-DE" b="1" baseline="0"/>
            <a:t>Detaillierte Erklärungen finden Sie im C&amp;C-Praxisleitfaden </a:t>
          </a:r>
          <a:r>
            <a:rPr lang="de-DE" b="0" baseline="0"/>
            <a:t>(Link s.o.)</a:t>
          </a:r>
          <a:r>
            <a:rPr lang="de-DE" b="1" baseline="0"/>
            <a:t> im Kapitel 3.2. </a:t>
          </a:r>
          <a:r>
            <a:rPr lang="de-DE" baseline="0"/>
            <a:t>In Spalte G wird eine der Möglichkeiten ausgewählt, die dann ausgefüllt werden muss. Danach geht es weiter mit Abschnitt A.6).</a:t>
          </a:r>
          <a:endParaRPr lang="de-DE"/>
        </a:p>
        <a:p>
          <a:endParaRPr lang="de-DE"/>
        </a:p>
        <a:p>
          <a:r>
            <a:rPr lang="de-DE" b="1" i="1"/>
            <a:t>A.2) Sonstige Ertragsmessung</a:t>
          </a:r>
          <a:r>
            <a:rPr lang="de-DE" b="0" i="1"/>
            <a:t> (Spalte I)</a:t>
          </a:r>
        </a:p>
        <a:p>
          <a:r>
            <a:rPr lang="de-DE"/>
            <a:t>Wird der Ertrag über andere Methoden</a:t>
          </a:r>
          <a:r>
            <a:rPr lang="de-DE" baseline="0"/>
            <a:t> ermittelt als im Dokument vorgesehen (z.B. Ertragskarten, Drohne, Feldhäcksler), kann hier direkt ein Frischmasse-Ertrag eingegeben werden (kann mit der Trockenmassebestimmung (Abschnitt A.4) kombiniert werden, sonst wird ein TM-Gehalt von 18 % angenommen). Diese </a:t>
          </a:r>
          <a:r>
            <a:rPr lang="de-DE" sz="1100" baseline="0">
              <a:solidFill>
                <a:schemeClr val="dk1"/>
              </a:solidFill>
              <a:effectLst/>
              <a:latin typeface="+mn-lt"/>
              <a:ea typeface="+mn-ea"/>
              <a:cs typeface="+mn-cs"/>
            </a:rPr>
            <a:t>indirekten</a:t>
          </a:r>
          <a:r>
            <a:rPr lang="de-DE" baseline="0"/>
            <a:t> Messmethoden sind bequem, haben sich in der Praxis bisher aber (noch) nicht bewiesen. Sie sollten bisweilen im Feld überprüft werden. Daten zum N-Gehalt im Aufwuchs sind weiterhin erforderlich. </a:t>
          </a:r>
          <a:endParaRPr lang="de-DE"/>
        </a:p>
        <a:p>
          <a:endParaRPr lang="de-DE" sz="600"/>
        </a:p>
        <a:p>
          <a:r>
            <a:rPr lang="de-DE" sz="1100" b="1" i="1" u="none" strike="noStrike">
              <a:solidFill>
                <a:sysClr val="windowText" lastClr="000000"/>
              </a:solidFill>
              <a:effectLst/>
              <a:latin typeface="+mn-lt"/>
              <a:ea typeface="+mn-ea"/>
              <a:cs typeface="+mn-cs"/>
            </a:rPr>
            <a:t>A.3) </a:t>
          </a:r>
          <a:r>
            <a:rPr lang="de-DE" sz="1100" b="1" i="1" u="none" strike="noStrike">
              <a:solidFill>
                <a:schemeClr val="dk1"/>
              </a:solidFill>
              <a:effectLst/>
              <a:latin typeface="+mn-lt"/>
              <a:ea typeface="+mn-ea"/>
              <a:cs typeface="+mn-cs"/>
            </a:rPr>
            <a:t>Ermittlung Frischmasse-Ertrag mittels Quadratmeterschnitten </a:t>
          </a:r>
          <a:r>
            <a:rPr lang="de-DE" sz="1100" b="0" i="1" u="none" strike="noStrike">
              <a:solidFill>
                <a:schemeClr val="dk1"/>
              </a:solidFill>
              <a:effectLst/>
              <a:latin typeface="+mn-lt"/>
              <a:ea typeface="+mn-ea"/>
              <a:cs typeface="+mn-cs"/>
            </a:rPr>
            <a:t>(Spalten K bis O)</a:t>
          </a:r>
          <a:r>
            <a:rPr lang="de-DE" b="0"/>
            <a:t> </a:t>
          </a:r>
        </a:p>
        <a:p>
          <a:r>
            <a:rPr lang="de-DE" sz="1100" b="0" i="0" u="none" strike="noStrike">
              <a:solidFill>
                <a:schemeClr val="dk1"/>
              </a:solidFill>
              <a:effectLst/>
              <a:latin typeface="+mn-lt"/>
              <a:ea typeface="+mn-ea"/>
              <a:cs typeface="+mn-cs"/>
            </a:rPr>
            <a:t>Zur Bestimmung des Frischmasseertrags werden </a:t>
          </a:r>
          <a:r>
            <a:rPr lang="de-DE" sz="1100" b="1" i="0" u="none" strike="noStrike">
              <a:solidFill>
                <a:schemeClr val="dk1"/>
              </a:solidFill>
              <a:effectLst/>
              <a:latin typeface="+mn-lt"/>
              <a:ea typeface="+mn-ea"/>
              <a:cs typeface="+mn-cs"/>
            </a:rPr>
            <a:t>vier über die Geberfläche verteilte Teilflächen</a:t>
          </a:r>
          <a:r>
            <a:rPr lang="de-DE" sz="1100" b="0" i="0" u="none" strike="noStrike">
              <a:solidFill>
                <a:schemeClr val="dk1"/>
              </a:solidFill>
              <a:effectLst/>
              <a:latin typeface="+mn-lt"/>
              <a:ea typeface="+mn-ea"/>
              <a:cs typeface="+mn-cs"/>
            </a:rPr>
            <a:t> beerntet (Schnitte A bis D).</a:t>
          </a:r>
          <a:r>
            <a:rPr lang="de-DE"/>
            <a:t> </a:t>
          </a:r>
          <a:r>
            <a:rPr lang="de-DE" sz="1100" b="0" i="0" u="none" strike="noStrike">
              <a:solidFill>
                <a:schemeClr val="dk1"/>
              </a:solidFill>
              <a:effectLst/>
              <a:latin typeface="+mn-lt"/>
              <a:ea typeface="+mn-ea"/>
              <a:cs typeface="+mn-cs"/>
            </a:rPr>
            <a:t>Die Größe der einzelnen Beprobungsfläche beträgt standardmäßig </a:t>
          </a:r>
          <a:r>
            <a:rPr lang="de-DE" sz="1100" b="1" i="0" u="none" strike="noStrike">
              <a:solidFill>
                <a:schemeClr val="dk1"/>
              </a:solidFill>
              <a:effectLst/>
              <a:latin typeface="+mn-lt"/>
              <a:ea typeface="+mn-ea"/>
              <a:cs typeface="+mn-cs"/>
            </a:rPr>
            <a:t>0,25 m²</a:t>
          </a:r>
          <a:r>
            <a:rPr lang="de-DE" sz="1100" b="0" i="0" u="none" strike="noStrike">
              <a:solidFill>
                <a:schemeClr val="dk1"/>
              </a:solidFill>
              <a:effectLst/>
              <a:latin typeface="+mn-lt"/>
              <a:ea typeface="+mn-ea"/>
              <a:cs typeface="+mn-cs"/>
            </a:rPr>
            <a:t>, kann jedoch bei Bedarf angepasst werden (Spalte K).</a:t>
          </a:r>
          <a:r>
            <a:rPr lang="de-DE"/>
            <a:t> </a:t>
          </a:r>
        </a:p>
        <a:p>
          <a:r>
            <a:rPr lang="de-DE" sz="1100" b="0" i="0" u="none" strike="noStrike">
              <a:solidFill>
                <a:schemeClr val="dk1"/>
              </a:solidFill>
              <a:effectLst/>
              <a:latin typeface="+mn-lt"/>
              <a:ea typeface="+mn-ea"/>
              <a:cs typeface="+mn-cs"/>
            </a:rPr>
            <a:t>Die Vorgehensweise:</a:t>
          </a:r>
          <a:r>
            <a:rPr lang="de-DE"/>
            <a:t> </a:t>
          </a:r>
        </a:p>
        <a:p>
          <a:r>
            <a:rPr lang="de-DE" sz="1100" b="0" i="0" u="none" strike="noStrike">
              <a:solidFill>
                <a:schemeClr val="dk1"/>
              </a:solidFill>
              <a:effectLst/>
              <a:latin typeface="+mn-lt"/>
              <a:ea typeface="+mn-ea"/>
              <a:cs typeface="+mn-cs"/>
            </a:rPr>
            <a:t>Der Aufwuchs jeder Teilfläche wird bodennah geschnitten.</a:t>
          </a:r>
          <a:r>
            <a:rPr lang="de-DE"/>
            <a:t> </a:t>
          </a:r>
        </a:p>
        <a:p>
          <a:r>
            <a:rPr lang="de-DE" sz="1100" b="0" i="0" u="none" strike="noStrike">
              <a:solidFill>
                <a:schemeClr val="dk1"/>
              </a:solidFill>
              <a:effectLst/>
              <a:latin typeface="+mn-lt"/>
              <a:ea typeface="+mn-ea"/>
              <a:cs typeface="+mn-cs"/>
            </a:rPr>
            <a:t>Die Frischmasse wird </a:t>
          </a:r>
          <a:r>
            <a:rPr lang="de-DE" sz="1100" b="1" i="0" u="none" strike="noStrike">
              <a:solidFill>
                <a:schemeClr val="dk1"/>
              </a:solidFill>
              <a:effectLst/>
              <a:latin typeface="+mn-lt"/>
              <a:ea typeface="+mn-ea"/>
              <a:cs typeface="+mn-cs"/>
            </a:rPr>
            <a:t>ohne Eimer oder Behältnis</a:t>
          </a:r>
          <a:r>
            <a:rPr lang="de-DE" sz="1100" b="0" i="0" u="none" strike="noStrike">
              <a:solidFill>
                <a:schemeClr val="dk1"/>
              </a:solidFill>
              <a:effectLst/>
              <a:latin typeface="+mn-lt"/>
              <a:ea typeface="+mn-ea"/>
              <a:cs typeface="+mn-cs"/>
            </a:rPr>
            <a:t> gewogen und in Kilogramm erfasst (Spalten L -O).</a:t>
          </a:r>
          <a:r>
            <a:rPr lang="de-DE"/>
            <a:t> </a:t>
          </a:r>
        </a:p>
        <a:p>
          <a:r>
            <a:rPr lang="de-DE" sz="1100" b="0" i="0" u="none" strike="noStrike">
              <a:solidFill>
                <a:schemeClr val="dk1"/>
              </a:solidFill>
              <a:effectLst/>
              <a:latin typeface="+mn-lt"/>
              <a:ea typeface="+mn-ea"/>
              <a:cs typeface="+mn-cs"/>
            </a:rPr>
            <a:t>Aus den vier Einzelwerten wird ein </a:t>
          </a:r>
          <a:r>
            <a:rPr lang="de-DE" sz="1100" b="1" i="0" u="none" strike="noStrike">
              <a:solidFill>
                <a:schemeClr val="dk1"/>
              </a:solidFill>
              <a:effectLst/>
              <a:latin typeface="+mn-lt"/>
              <a:ea typeface="+mn-ea"/>
              <a:cs typeface="+mn-cs"/>
            </a:rPr>
            <a:t>mittlerer Frischmasseertrag in kg/m²</a:t>
          </a:r>
          <a:r>
            <a:rPr lang="de-DE" sz="1100" b="0" i="0" u="none" strike="noStrike">
              <a:solidFill>
                <a:schemeClr val="dk1"/>
              </a:solidFill>
              <a:effectLst/>
              <a:latin typeface="+mn-lt"/>
              <a:ea typeface="+mn-ea"/>
              <a:cs typeface="+mn-cs"/>
            </a:rPr>
            <a:t> berechnet (Spalte P).</a:t>
          </a:r>
          <a:r>
            <a:rPr lang="de-DE"/>
            <a:t> </a:t>
          </a:r>
        </a:p>
        <a:p>
          <a:r>
            <a:rPr lang="de-DE" sz="1100" b="0" i="0" u="none" strike="noStrike">
              <a:solidFill>
                <a:schemeClr val="dk1"/>
              </a:solidFill>
              <a:effectLst/>
              <a:latin typeface="+mn-lt"/>
              <a:ea typeface="+mn-ea"/>
              <a:cs typeface="+mn-cs"/>
            </a:rPr>
            <a:t>Da Quadratmeterschnitte aufgrund von Randeffekten und Ernteverlusten häufig zu einer </a:t>
          </a:r>
          <a:r>
            <a:rPr lang="de-DE" sz="1100" b="1" i="0" u="none" strike="noStrike">
              <a:solidFill>
                <a:schemeClr val="dk1"/>
              </a:solidFill>
              <a:effectLst/>
              <a:latin typeface="+mn-lt"/>
              <a:ea typeface="+mn-ea"/>
              <a:cs typeface="+mn-cs"/>
            </a:rPr>
            <a:t>leichten Überschätzung</a:t>
          </a:r>
          <a:r>
            <a:rPr lang="de-DE" sz="1100" b="0" i="0" u="none" strike="noStrike">
              <a:solidFill>
                <a:schemeClr val="dk1"/>
              </a:solidFill>
              <a:effectLst/>
              <a:latin typeface="+mn-lt"/>
              <a:ea typeface="+mn-ea"/>
              <a:cs typeface="+mn-cs"/>
            </a:rPr>
            <a:t> des tatsächlichen Flächenertrags führen, wird pauschal ein </a:t>
          </a:r>
          <a:r>
            <a:rPr lang="de-DE" sz="1100" b="1" i="0" u="none" strike="noStrike">
              <a:solidFill>
                <a:schemeClr val="dk1"/>
              </a:solidFill>
              <a:effectLst/>
              <a:latin typeface="+mn-lt"/>
              <a:ea typeface="+mn-ea"/>
              <a:cs typeface="+mn-cs"/>
            </a:rPr>
            <a:t>Abschlag von 10 %</a:t>
          </a:r>
          <a:r>
            <a:rPr lang="de-DE" sz="1100" b="0" i="0" u="none" strike="noStrike">
              <a:solidFill>
                <a:schemeClr val="dk1"/>
              </a:solidFill>
              <a:effectLst/>
              <a:latin typeface="+mn-lt"/>
              <a:ea typeface="+mn-ea"/>
              <a:cs typeface="+mn-cs"/>
            </a:rPr>
            <a:t> vorgenommen.</a:t>
          </a:r>
          <a:r>
            <a:rPr lang="de-DE"/>
            <a:t> </a:t>
          </a:r>
          <a:r>
            <a:rPr lang="de-DE" sz="1100" b="0" i="0" u="none" strike="noStrike">
              <a:solidFill>
                <a:schemeClr val="dk1"/>
              </a:solidFill>
              <a:effectLst/>
              <a:latin typeface="+mn-lt"/>
              <a:ea typeface="+mn-ea"/>
              <a:cs typeface="+mn-cs"/>
            </a:rPr>
            <a:t>Der daraus resultierende </a:t>
          </a:r>
          <a:r>
            <a:rPr lang="de-DE" sz="1100" b="1" i="0" u="none" strike="noStrike">
              <a:solidFill>
                <a:schemeClr val="dk1"/>
              </a:solidFill>
              <a:effectLst/>
              <a:latin typeface="+mn-lt"/>
              <a:ea typeface="+mn-ea"/>
              <a:cs typeface="+mn-cs"/>
            </a:rPr>
            <a:t>korrigierte Frischmasseertrag</a:t>
          </a:r>
          <a:r>
            <a:rPr lang="de-DE" sz="1100" b="0" i="0" u="none" strike="noStrike">
              <a:solidFill>
                <a:schemeClr val="dk1"/>
              </a:solidFill>
              <a:effectLst/>
              <a:latin typeface="+mn-lt"/>
              <a:ea typeface="+mn-ea"/>
              <a:cs typeface="+mn-cs"/>
            </a:rPr>
            <a:t> bildet die Grundlage für alle weiteren Berechnungen (Spalte Q).</a:t>
          </a:r>
          <a:r>
            <a:rPr lang="de-DE"/>
            <a:t> </a:t>
          </a:r>
        </a:p>
        <a:p>
          <a:endParaRPr lang="de-DE" sz="600" b="1" i="1" u="none" strike="noStrike">
            <a:solidFill>
              <a:schemeClr val="dk1"/>
            </a:solidFill>
            <a:effectLst/>
            <a:latin typeface="+mn-lt"/>
            <a:ea typeface="+mn-ea"/>
            <a:cs typeface="+mn-cs"/>
          </a:endParaRPr>
        </a:p>
        <a:p>
          <a:r>
            <a:rPr lang="de-DE" sz="1100" b="1" i="1" u="none" strike="noStrike">
              <a:solidFill>
                <a:schemeClr val="dk1"/>
              </a:solidFill>
              <a:effectLst/>
              <a:latin typeface="+mn-lt"/>
              <a:ea typeface="+mn-ea"/>
              <a:cs typeface="+mn-cs"/>
            </a:rPr>
            <a:t>A.4) Bestimmung Trockenmasse </a:t>
          </a:r>
          <a:r>
            <a:rPr lang="de-DE" sz="1100" b="0" i="1" u="none" strike="noStrike">
              <a:solidFill>
                <a:schemeClr val="dk1"/>
              </a:solidFill>
              <a:effectLst/>
              <a:latin typeface="+mn-lt"/>
              <a:ea typeface="+mn-ea"/>
              <a:cs typeface="+mn-cs"/>
            </a:rPr>
            <a:t>(Spalten R bis V)</a:t>
          </a:r>
          <a:r>
            <a:rPr lang="de-DE" b="0"/>
            <a:t> </a:t>
          </a:r>
        </a:p>
        <a:p>
          <a:r>
            <a:rPr lang="de-DE" sz="1100" b="0" i="0" u="none" strike="noStrike">
              <a:solidFill>
                <a:schemeClr val="dk1"/>
              </a:solidFill>
              <a:effectLst/>
              <a:latin typeface="+mn-lt"/>
              <a:ea typeface="+mn-ea"/>
              <a:cs typeface="+mn-cs"/>
            </a:rPr>
            <a:t>Der Trockenmassegehalt unterliegt starken Schwankungen durch Witterung, Tageszeit und Bestandszusammensetzung. Für eine verlässliche Ertragsschätzung ist es daher erforderlich, den </a:t>
          </a:r>
          <a:r>
            <a:rPr lang="de-DE" sz="1100" b="1" i="0" u="none" strike="noStrike">
              <a:solidFill>
                <a:schemeClr val="dk1"/>
              </a:solidFill>
              <a:effectLst/>
              <a:latin typeface="+mn-lt"/>
              <a:ea typeface="+mn-ea"/>
              <a:cs typeface="+mn-cs"/>
            </a:rPr>
            <a:t>Trockenmassegehalt bei jedem Schnitt neu zu bestimmen</a:t>
          </a:r>
          <a:r>
            <a:rPr lang="de-DE" sz="1100" b="0" i="0" u="none" strike="noStrike">
              <a:solidFill>
                <a:schemeClr val="dk1"/>
              </a:solidFill>
              <a:effectLst/>
              <a:latin typeface="+mn-lt"/>
              <a:ea typeface="+mn-ea"/>
              <a:cs typeface="+mn-cs"/>
            </a:rPr>
            <a:t>.</a:t>
          </a:r>
          <a:r>
            <a:rPr lang="de-DE"/>
            <a:t> </a:t>
          </a:r>
          <a:r>
            <a:rPr lang="de-DE" sz="1100" b="0" i="0" u="none" strike="noStrike">
              <a:solidFill>
                <a:schemeClr val="dk1"/>
              </a:solidFill>
              <a:effectLst/>
              <a:latin typeface="+mn-lt"/>
              <a:ea typeface="+mn-ea"/>
              <a:cs typeface="+mn-cs"/>
            </a:rPr>
            <a:t>Das Vorgehen erfolgt in folgenden Schritten:</a:t>
          </a:r>
          <a:r>
            <a:rPr lang="de-DE"/>
            <a:t> </a:t>
          </a:r>
        </a:p>
        <a:p>
          <a:r>
            <a:rPr lang="de-DE" sz="1100" b="0" i="0" u="none" strike="noStrike">
              <a:solidFill>
                <a:schemeClr val="dk1"/>
              </a:solidFill>
              <a:effectLst/>
              <a:latin typeface="+mn-lt"/>
              <a:ea typeface="+mn-ea"/>
              <a:cs typeface="+mn-cs"/>
            </a:rPr>
            <a:t>1. Das leere Behältnis (Tüte, Schale oder Frittierkorb) wird gewogen (Spalte R).</a:t>
          </a:r>
          <a:r>
            <a:rPr lang="de-DE"/>
            <a:t> </a:t>
          </a:r>
        </a:p>
        <a:p>
          <a:r>
            <a:rPr lang="de-DE" sz="1100" b="0" i="0" u="none" strike="noStrike">
              <a:solidFill>
                <a:schemeClr val="dk1"/>
              </a:solidFill>
              <a:effectLst/>
              <a:latin typeface="+mn-lt"/>
              <a:ea typeface="+mn-ea"/>
              <a:cs typeface="+mn-cs"/>
            </a:rPr>
            <a:t>2. Eine repräsentative Frischprobe wird mit dem Behältnis eingewogen und das Gesamtgewicht dokumentiert (Spalte S).</a:t>
          </a:r>
          <a:r>
            <a:rPr lang="de-DE"/>
            <a:t> </a:t>
          </a:r>
        </a:p>
        <a:p>
          <a:r>
            <a:rPr lang="de-DE" sz="1100" b="0" i="0" u="none" strike="noStrike">
              <a:solidFill>
                <a:schemeClr val="dk1"/>
              </a:solidFill>
              <a:effectLst/>
              <a:latin typeface="+mn-lt"/>
              <a:ea typeface="+mn-ea"/>
              <a:cs typeface="+mn-cs"/>
            </a:rPr>
            <a:t>3. Die Probe wird bei etwa </a:t>
          </a:r>
          <a:r>
            <a:rPr lang="de-DE" sz="1100" b="1" i="0" u="none" strike="noStrike">
              <a:solidFill>
                <a:sysClr val="windowText" lastClr="000000"/>
              </a:solidFill>
              <a:effectLst/>
              <a:latin typeface="+mn-lt"/>
              <a:ea typeface="+mn-ea"/>
              <a:cs typeface="+mn-cs"/>
            </a:rPr>
            <a:t>140 °C</a:t>
          </a:r>
          <a:r>
            <a:rPr lang="de-DE" sz="1100" b="0" i="0" u="none" strike="noStrike">
              <a:solidFill>
                <a:sysClr val="windowText" lastClr="000000"/>
              </a:solidFill>
              <a:effectLst/>
              <a:latin typeface="+mn-lt"/>
              <a:ea typeface="+mn-ea"/>
              <a:cs typeface="+mn-cs"/>
            </a:rPr>
            <a:t> </a:t>
          </a:r>
          <a:r>
            <a:rPr lang="de-DE" sz="1100" b="0" i="0" u="none" strike="noStrike">
              <a:solidFill>
                <a:schemeClr val="dk1"/>
              </a:solidFill>
              <a:effectLst/>
              <a:latin typeface="+mn-lt"/>
              <a:ea typeface="+mn-ea"/>
              <a:cs typeface="+mn-cs"/>
            </a:rPr>
            <a:t>getrocknet.</a:t>
          </a:r>
          <a:r>
            <a:rPr lang="de-DE"/>
            <a:t> </a:t>
          </a:r>
        </a:p>
        <a:p>
          <a:r>
            <a:rPr lang="de-DE" sz="1100" b="0" i="0" u="none" strike="noStrike">
              <a:solidFill>
                <a:schemeClr val="dk1"/>
              </a:solidFill>
              <a:effectLst/>
              <a:latin typeface="+mn-lt"/>
              <a:ea typeface="+mn-ea"/>
              <a:cs typeface="+mn-cs"/>
            </a:rPr>
            <a:t>4. Nach der Trocknung erfolgt die Rückwaage inklusive Behältnis (Spalte T).</a:t>
          </a:r>
          <a:r>
            <a:rPr lang="de-DE"/>
            <a:t> </a:t>
          </a:r>
        </a:p>
        <a:p>
          <a:r>
            <a:rPr lang="de-DE" sz="1100" b="0" i="0" u="none" strike="noStrike">
              <a:solidFill>
                <a:schemeClr val="dk1"/>
              </a:solidFill>
              <a:effectLst/>
              <a:latin typeface="+mn-lt"/>
              <a:ea typeface="+mn-ea"/>
              <a:cs typeface="+mn-cs"/>
            </a:rPr>
            <a:t>5. Aus Einwaage und Rückwaage wird der </a:t>
          </a:r>
          <a:r>
            <a:rPr lang="de-DE" sz="1100" b="1" i="0" u="none" strike="noStrike">
              <a:solidFill>
                <a:schemeClr val="dk1"/>
              </a:solidFill>
              <a:effectLst/>
              <a:latin typeface="+mn-lt"/>
              <a:ea typeface="+mn-ea"/>
              <a:cs typeface="+mn-cs"/>
            </a:rPr>
            <a:t>Trockenmassegehalt</a:t>
          </a:r>
          <a:r>
            <a:rPr lang="de-DE" sz="1100" b="0" i="0" u="none" strike="noStrike">
              <a:solidFill>
                <a:schemeClr val="dk1"/>
              </a:solidFill>
              <a:effectLst/>
              <a:latin typeface="+mn-lt"/>
              <a:ea typeface="+mn-ea"/>
              <a:cs typeface="+mn-cs"/>
            </a:rPr>
            <a:t> berechnet (Spalte U).</a:t>
          </a:r>
          <a:r>
            <a:rPr lang="de-DE"/>
            <a:t> </a:t>
          </a:r>
        </a:p>
        <a:p>
          <a:r>
            <a:rPr lang="de-DE" sz="1100" b="0" i="0" u="none" strike="noStrike">
              <a:solidFill>
                <a:schemeClr val="dk1"/>
              </a:solidFill>
              <a:effectLst/>
              <a:latin typeface="+mn-lt"/>
              <a:ea typeface="+mn-ea"/>
              <a:cs typeface="+mn-cs"/>
            </a:rPr>
            <a:t>Auf Basis des korrigierten Frischmasseertrags und des korrigierten Trockenmassegehalts wird schließlich der </a:t>
          </a:r>
          <a:r>
            <a:rPr lang="de-DE" sz="1100" b="1" i="0" u="none" strike="noStrike">
              <a:solidFill>
                <a:schemeClr val="dk1"/>
              </a:solidFill>
              <a:effectLst/>
              <a:latin typeface="+mn-lt"/>
              <a:ea typeface="+mn-ea"/>
              <a:cs typeface="+mn-cs"/>
            </a:rPr>
            <a:t>Trockenmasseertrag der Geberfläche in dt/ha</a:t>
          </a:r>
          <a:r>
            <a:rPr lang="de-DE" sz="1100" b="0" i="0" u="none" strike="noStrike">
              <a:solidFill>
                <a:schemeClr val="dk1"/>
              </a:solidFill>
              <a:effectLst/>
              <a:latin typeface="+mn-lt"/>
              <a:ea typeface="+mn-ea"/>
              <a:cs typeface="+mn-cs"/>
            </a:rPr>
            <a:t> berechnet (Spalte V).</a:t>
          </a:r>
          <a:r>
            <a:rPr lang="de-DE"/>
            <a:t> Wird keine Trockenmassebestimmung</a:t>
          </a:r>
          <a:r>
            <a:rPr lang="de-DE" baseline="0"/>
            <a:t> durchgeführt, wird mit einem Schätzwert von 18 % TM gerechnet.</a:t>
          </a:r>
          <a:endParaRPr lang="de-DE"/>
        </a:p>
        <a:p>
          <a:endParaRPr lang="de-DE"/>
        </a:p>
        <a:p>
          <a:r>
            <a:rPr lang="de-DE" b="1" i="1"/>
            <a:t>A.5) Ertragsmessung nach komprimierter Bestandeshöhe </a:t>
          </a:r>
          <a:r>
            <a:rPr lang="de-DE" b="0" i="1"/>
            <a:t>(Spalten W bis Y)</a:t>
          </a:r>
        </a:p>
        <a:p>
          <a:r>
            <a:rPr lang="de-DE"/>
            <a:t>Als dritte Möglichkeit der Ertragsermittlung steht</a:t>
          </a:r>
          <a:r>
            <a:rPr lang="de-DE" baseline="0"/>
            <a:t> die Methode der </a:t>
          </a:r>
          <a:r>
            <a:rPr lang="de-DE" b="1" baseline="0"/>
            <a:t>komprimierten Bestandeshöhe </a:t>
          </a:r>
          <a:r>
            <a:rPr lang="de-DE" baseline="0"/>
            <a:t>zur Verfügung. Sie basiert darauf, dass am eigenen Betrieb über mehrere Messungen ein immer besserer Zusammenhang zwischen der komprimierten Bestandeshöhe und dem Trockenmasseertrag hergestellt wird (Tabellenblatt D, inkl. Anleitung). Anschließend (und auch schon nach wenigen Messungen) kann in Spalte X eine komprimierte Bestandeshöhe eingetragen und daraus ein Trockenmasseertrag geschätzt werden.</a:t>
          </a:r>
        </a:p>
        <a:p>
          <a:endParaRPr lang="de-DE" sz="1100" b="1" i="1" u="none" strike="noStrike">
            <a:solidFill>
              <a:schemeClr val="dk1"/>
            </a:solidFill>
            <a:effectLst/>
            <a:latin typeface="+mn-lt"/>
            <a:ea typeface="+mn-ea"/>
            <a:cs typeface="+mn-cs"/>
          </a:endParaRPr>
        </a:p>
        <a:p>
          <a:r>
            <a:rPr lang="de-DE" sz="1100" b="1" i="1" u="none" strike="noStrike">
              <a:solidFill>
                <a:sysClr val="windowText" lastClr="000000"/>
              </a:solidFill>
              <a:effectLst/>
              <a:latin typeface="+mn-lt"/>
              <a:ea typeface="+mn-ea"/>
              <a:cs typeface="+mn-cs"/>
            </a:rPr>
            <a:t>A.6</a:t>
          </a:r>
          <a:r>
            <a:rPr lang="de-DE" sz="1100" b="1" i="1" u="none" strike="noStrike">
              <a:solidFill>
                <a:schemeClr val="dk1"/>
              </a:solidFill>
              <a:effectLst/>
              <a:latin typeface="+mn-lt"/>
              <a:ea typeface="+mn-ea"/>
              <a:cs typeface="+mn-cs"/>
            </a:rPr>
            <a:t>) N im Aufwuchs nach Schätztabelle </a:t>
          </a:r>
          <a:r>
            <a:rPr lang="de-DE" sz="1100" b="0" i="1" u="none" strike="noStrike">
              <a:solidFill>
                <a:schemeClr val="dk1"/>
              </a:solidFill>
              <a:effectLst/>
              <a:latin typeface="+mn-lt"/>
              <a:ea typeface="+mn-ea"/>
              <a:cs typeface="+mn-cs"/>
            </a:rPr>
            <a:t>(Spalten AB</a:t>
          </a:r>
          <a:r>
            <a:rPr lang="de-DE" sz="1100" b="0" i="1" u="none" strike="noStrike" baseline="0">
              <a:solidFill>
                <a:schemeClr val="dk1"/>
              </a:solidFill>
              <a:effectLst/>
              <a:latin typeface="+mn-lt"/>
              <a:ea typeface="+mn-ea"/>
              <a:cs typeface="+mn-cs"/>
            </a:rPr>
            <a:t> bis AG</a:t>
          </a:r>
          <a:r>
            <a:rPr lang="de-DE" sz="1100" b="0" i="1" u="none" strike="noStrike">
              <a:solidFill>
                <a:schemeClr val="dk1"/>
              </a:solidFill>
              <a:effectLst/>
              <a:latin typeface="+mn-lt"/>
              <a:ea typeface="+mn-ea"/>
              <a:cs typeface="+mn-cs"/>
            </a:rPr>
            <a:t>)</a:t>
          </a:r>
          <a:r>
            <a:rPr lang="de-DE" b="0"/>
            <a:t> </a:t>
          </a:r>
        </a:p>
        <a:p>
          <a:r>
            <a:rPr lang="de-DE" sz="1100" b="0" i="0">
              <a:solidFill>
                <a:schemeClr val="dk1"/>
              </a:solidFill>
              <a:effectLst/>
              <a:latin typeface="+mn-lt"/>
              <a:ea typeface="+mn-ea"/>
              <a:cs typeface="+mn-cs"/>
            </a:rPr>
            <a:t>Bei</a:t>
          </a:r>
          <a:r>
            <a:rPr lang="de-DE" sz="1100" b="0" i="0" baseline="0">
              <a:solidFill>
                <a:schemeClr val="dk1"/>
              </a:solidFill>
              <a:effectLst/>
              <a:latin typeface="+mn-lt"/>
              <a:ea typeface="+mn-ea"/>
              <a:cs typeface="+mn-cs"/>
            </a:rPr>
            <a:t> allen Arten der Ertragsmessung (A.2, A.3, A.5)</a:t>
          </a:r>
          <a:r>
            <a:rPr lang="de-DE" sz="1100" b="0" i="0">
              <a:solidFill>
                <a:schemeClr val="dk1"/>
              </a:solidFill>
              <a:effectLst/>
              <a:latin typeface="+mn-lt"/>
              <a:ea typeface="+mn-ea"/>
              <a:cs typeface="+mn-cs"/>
            </a:rPr>
            <a:t> ist der prozentuale Anteil der Leguminose (z.B. Kleegras) am Bestand anzugeben. Dazu</a:t>
          </a:r>
          <a:r>
            <a:rPr lang="de-DE" sz="1100" b="0" i="0" baseline="0">
              <a:solidFill>
                <a:schemeClr val="dk1"/>
              </a:solidFill>
              <a:effectLst/>
              <a:latin typeface="+mn-lt"/>
              <a:ea typeface="+mn-ea"/>
              <a:cs typeface="+mn-cs"/>
            </a:rPr>
            <a:t> kann der Praxisleitfaden herangezogen werden, der geschätzte Leguminosenanteil wird dann in Spalte AB eingetragen.</a:t>
          </a:r>
          <a:r>
            <a:rPr lang="de-DE" sz="1100">
              <a:solidFill>
                <a:schemeClr val="dk1"/>
              </a:solidFill>
              <a:effectLst/>
              <a:latin typeface="+mn-lt"/>
              <a:ea typeface="+mn-ea"/>
              <a:cs typeface="+mn-cs"/>
            </a:rPr>
            <a:t> </a:t>
          </a:r>
          <a:r>
            <a:rPr lang="de-DE" sz="1100" b="0" i="0">
              <a:solidFill>
                <a:schemeClr val="dk1"/>
              </a:solidFill>
              <a:effectLst/>
              <a:latin typeface="+mn-lt"/>
              <a:ea typeface="+mn-ea"/>
              <a:cs typeface="+mn-cs"/>
            </a:rPr>
            <a:t>Zusätzlich wird das Entwicklungsstadium der Leguminose (z. B. vor Knospenstadium, im Knospenstadium, Blüte) in Spalte AC ausgewählt.</a:t>
          </a:r>
          <a:r>
            <a:rPr lang="de-DE" sz="1100">
              <a:solidFill>
                <a:schemeClr val="dk1"/>
              </a:solidFill>
              <a:effectLst/>
              <a:latin typeface="+mn-lt"/>
              <a:ea typeface="+mn-ea"/>
              <a:cs typeface="+mn-cs"/>
            </a:rPr>
            <a:t> </a:t>
          </a:r>
        </a:p>
        <a:p>
          <a:r>
            <a:rPr lang="de-DE" sz="1100" b="0" i="0" u="none" strike="noStrike">
              <a:solidFill>
                <a:schemeClr val="dk1"/>
              </a:solidFill>
              <a:effectLst/>
              <a:latin typeface="+mn-lt"/>
              <a:ea typeface="+mn-ea"/>
              <a:cs typeface="+mn-cs"/>
            </a:rPr>
            <a:t>Der Stickstoffgehalt im Aufwuchs wird daraus automatisch berechnet und kann mithilfe</a:t>
          </a:r>
          <a:r>
            <a:rPr lang="de-DE" sz="1100" b="0" i="0" u="none" strike="noStrike" baseline="0">
              <a:solidFill>
                <a:schemeClr val="dk1"/>
              </a:solidFill>
              <a:effectLst/>
              <a:latin typeface="+mn-lt"/>
              <a:ea typeface="+mn-ea"/>
              <a:cs typeface="+mn-cs"/>
            </a:rPr>
            <a:t> von Tabellenblatt "C) Schätztabelle" nachvollzogen werden.</a:t>
          </a:r>
          <a:r>
            <a:rPr lang="de-DE"/>
            <a:t> </a:t>
          </a:r>
        </a:p>
        <a:p>
          <a:endParaRPr lang="de-DE" sz="1100" b="1" i="1" u="none" strike="noStrike">
            <a:solidFill>
              <a:schemeClr val="dk1"/>
            </a:solidFill>
            <a:effectLst/>
            <a:latin typeface="+mn-lt"/>
            <a:ea typeface="+mn-ea"/>
            <a:cs typeface="+mn-cs"/>
          </a:endParaRPr>
        </a:p>
        <a:p>
          <a:r>
            <a:rPr lang="de-DE" sz="1100" b="1" i="1" u="none" strike="noStrike">
              <a:solidFill>
                <a:schemeClr val="dk1"/>
              </a:solidFill>
              <a:effectLst/>
              <a:latin typeface="+mn-lt"/>
              <a:ea typeface="+mn-ea"/>
              <a:cs typeface="+mn-cs"/>
            </a:rPr>
            <a:t>A.7) Analyse Labor (genauer als Schätzung) </a:t>
          </a:r>
          <a:r>
            <a:rPr lang="de-DE" sz="1100" b="0" i="1" u="none" strike="noStrike">
              <a:solidFill>
                <a:schemeClr val="dk1"/>
              </a:solidFill>
              <a:effectLst/>
              <a:latin typeface="+mn-lt"/>
              <a:ea typeface="+mn-ea"/>
              <a:cs typeface="+mn-cs"/>
            </a:rPr>
            <a:t>(Spalten AI</a:t>
          </a:r>
          <a:r>
            <a:rPr lang="de-DE" sz="1100" b="0" i="1" u="none" strike="noStrike" baseline="0">
              <a:solidFill>
                <a:schemeClr val="dk1"/>
              </a:solidFill>
              <a:effectLst/>
              <a:latin typeface="+mn-lt"/>
              <a:ea typeface="+mn-ea"/>
              <a:cs typeface="+mn-cs"/>
            </a:rPr>
            <a:t> </a:t>
          </a:r>
          <a:r>
            <a:rPr lang="de-DE" sz="1100" b="0" i="1" u="none" strike="noStrike">
              <a:solidFill>
                <a:schemeClr val="dk1"/>
              </a:solidFill>
              <a:effectLst/>
              <a:latin typeface="+mn-lt"/>
              <a:ea typeface="+mn-ea"/>
              <a:cs typeface="+mn-cs"/>
            </a:rPr>
            <a:t>bis AN)</a:t>
          </a:r>
          <a:r>
            <a:rPr lang="de-DE" b="0"/>
            <a:t> </a:t>
          </a:r>
        </a:p>
        <a:p>
          <a:r>
            <a:rPr lang="de-DE" sz="1100" b="0" i="0" u="none" strike="noStrike">
              <a:solidFill>
                <a:schemeClr val="dk1"/>
              </a:solidFill>
              <a:effectLst/>
              <a:latin typeface="+mn-lt"/>
              <a:ea typeface="+mn-ea"/>
              <a:cs typeface="+mn-cs"/>
            </a:rPr>
            <a:t>Optional kann zusätzlich zur Schätzung</a:t>
          </a:r>
          <a:r>
            <a:rPr lang="de-DE" sz="1100" b="0" i="0" u="none" strike="noStrike" baseline="0">
              <a:solidFill>
                <a:schemeClr val="dk1"/>
              </a:solidFill>
              <a:effectLst/>
              <a:latin typeface="+mn-lt"/>
              <a:ea typeface="+mn-ea"/>
              <a:cs typeface="+mn-cs"/>
            </a:rPr>
            <a:t> </a:t>
          </a:r>
          <a:r>
            <a:rPr lang="de-DE" sz="1100" b="0" i="0" u="none" strike="noStrike">
              <a:solidFill>
                <a:schemeClr val="dk1"/>
              </a:solidFill>
              <a:effectLst/>
              <a:latin typeface="+mn-lt"/>
              <a:ea typeface="+mn-ea"/>
              <a:cs typeface="+mn-cs"/>
            </a:rPr>
            <a:t>eine </a:t>
          </a:r>
          <a:r>
            <a:rPr lang="de-DE" sz="1100" b="1" i="0" u="none" strike="noStrike">
              <a:solidFill>
                <a:schemeClr val="dk1"/>
              </a:solidFill>
              <a:effectLst/>
              <a:latin typeface="+mn-lt"/>
              <a:ea typeface="+mn-ea"/>
              <a:cs typeface="+mn-cs"/>
            </a:rPr>
            <a:t>Laboruntersuchung</a:t>
          </a:r>
          <a:r>
            <a:rPr lang="de-DE" sz="1100" b="0" i="0" u="none" strike="noStrike">
              <a:solidFill>
                <a:schemeClr val="dk1"/>
              </a:solidFill>
              <a:effectLst/>
              <a:latin typeface="+mn-lt"/>
              <a:ea typeface="+mn-ea"/>
              <a:cs typeface="+mn-cs"/>
            </a:rPr>
            <a:t> der Probe durchgeführt werden. Da die Analytik</a:t>
          </a:r>
          <a:r>
            <a:rPr lang="de-DE" sz="1100" b="0" i="0" u="none" strike="noStrike" baseline="0">
              <a:solidFill>
                <a:schemeClr val="dk1"/>
              </a:solidFill>
              <a:effectLst/>
              <a:latin typeface="+mn-lt"/>
              <a:ea typeface="+mn-ea"/>
              <a:cs typeface="+mn-cs"/>
            </a:rPr>
            <a:t> aber einige Tage dauert, liegen die Werte erfahrungsgemäß </a:t>
          </a:r>
          <a:r>
            <a:rPr lang="de-DE" sz="1100" b="1" i="0" u="none" strike="noStrike" baseline="0">
              <a:solidFill>
                <a:schemeClr val="dk1"/>
              </a:solidFill>
              <a:effectLst/>
              <a:latin typeface="+mn-lt"/>
              <a:ea typeface="+mn-ea"/>
              <a:cs typeface="+mn-cs"/>
            </a:rPr>
            <a:t>nach der Ernte/Ausbringung </a:t>
          </a:r>
          <a:r>
            <a:rPr lang="de-DE" sz="1100" b="0" i="0" u="none" strike="noStrike" baseline="0">
              <a:solidFill>
                <a:schemeClr val="dk1"/>
              </a:solidFill>
              <a:effectLst/>
              <a:latin typeface="+mn-lt"/>
              <a:ea typeface="+mn-ea"/>
              <a:cs typeface="+mn-cs"/>
            </a:rPr>
            <a:t>vor. Sie dienen daher zum Erfahrungsgewinn für künftige Schätzungen</a:t>
          </a:r>
          <a:r>
            <a:rPr lang="de-DE" sz="1100" b="0" i="0" u="none" strike="noStrike">
              <a:solidFill>
                <a:schemeClr val="dk1"/>
              </a:solidFill>
              <a:effectLst/>
              <a:latin typeface="+mn-lt"/>
              <a:ea typeface="+mn-ea"/>
              <a:cs typeface="+mn-cs"/>
            </a:rPr>
            <a:t>.</a:t>
          </a:r>
          <a:r>
            <a:rPr lang="de-DE"/>
            <a:t> </a:t>
          </a:r>
          <a:r>
            <a:rPr lang="de-DE" sz="1100" b="0" i="0" u="none" strike="noStrike">
              <a:solidFill>
                <a:schemeClr val="dk1"/>
              </a:solidFill>
              <a:effectLst/>
              <a:latin typeface="+mn-lt"/>
              <a:ea typeface="+mn-ea"/>
              <a:cs typeface="+mn-cs"/>
            </a:rPr>
            <a:t>In diesem Fall werden nach Erhalt der Ergebnisse eingetragen:</a:t>
          </a:r>
          <a:r>
            <a:rPr lang="de-DE"/>
            <a:t> </a:t>
          </a:r>
          <a:r>
            <a:rPr lang="de-DE" sz="1100" b="0" i="0" u="none" strike="noStrike">
              <a:solidFill>
                <a:schemeClr val="dk1"/>
              </a:solidFill>
              <a:effectLst/>
              <a:latin typeface="+mn-lt"/>
              <a:ea typeface="+mn-ea"/>
              <a:cs typeface="+mn-cs"/>
            </a:rPr>
            <a:t>der im Labor bestimmte Trockenmassegehalt (Spalte AI),</a:t>
          </a:r>
          <a:r>
            <a:rPr lang="de-DE"/>
            <a:t> </a:t>
          </a:r>
          <a:r>
            <a:rPr lang="de-DE" sz="1100" b="0" i="0" u="none" strike="noStrike">
              <a:solidFill>
                <a:schemeClr val="dk1"/>
              </a:solidFill>
              <a:effectLst/>
              <a:latin typeface="+mn-lt"/>
              <a:ea typeface="+mn-ea"/>
              <a:cs typeface="+mn-cs"/>
            </a:rPr>
            <a:t>der Stickstoffgehalt (Spalte AJ)</a:t>
          </a:r>
          <a:r>
            <a:rPr lang="de-DE" sz="1100" b="0" i="0" u="none" strike="noStrike" baseline="0">
              <a:solidFill>
                <a:schemeClr val="dk1"/>
              </a:solidFill>
              <a:effectLst/>
              <a:latin typeface="+mn-lt"/>
              <a:ea typeface="+mn-ea"/>
              <a:cs typeface="+mn-cs"/>
            </a:rPr>
            <a:t> </a:t>
          </a:r>
          <a:r>
            <a:rPr lang="de-DE" sz="1100" b="0" i="0" u="none" strike="noStrike">
              <a:solidFill>
                <a:schemeClr val="dk1"/>
              </a:solidFill>
              <a:effectLst/>
              <a:latin typeface="+mn-lt"/>
              <a:ea typeface="+mn-ea"/>
              <a:cs typeface="+mn-cs"/>
            </a:rPr>
            <a:t>und der Kohlenstoffgehalt [% in TM] (Spalte AK).</a:t>
          </a:r>
          <a:r>
            <a:rPr lang="de-DE"/>
            <a:t> </a:t>
          </a:r>
          <a:r>
            <a:rPr lang="de-DE" sz="1100" b="0" i="0" u="none" strike="noStrike">
              <a:solidFill>
                <a:schemeClr val="dk1"/>
              </a:solidFill>
              <a:effectLst/>
              <a:latin typeface="+mn-lt"/>
              <a:ea typeface="+mn-ea"/>
              <a:cs typeface="+mn-cs"/>
            </a:rPr>
            <a:t>Aus diesen Werten wird</a:t>
          </a:r>
          <a:r>
            <a:rPr lang="de-DE" sz="1100" b="0" i="0" u="none" strike="noStrike" baseline="0">
              <a:solidFill>
                <a:schemeClr val="dk1"/>
              </a:solidFill>
              <a:effectLst/>
              <a:latin typeface="+mn-lt"/>
              <a:ea typeface="+mn-ea"/>
              <a:cs typeface="+mn-cs"/>
            </a:rPr>
            <a:t> das</a:t>
          </a:r>
          <a:r>
            <a:rPr lang="de-DE" sz="1100" b="0" i="0" u="none" strike="noStrike">
              <a:solidFill>
                <a:schemeClr val="dk1"/>
              </a:solidFill>
              <a:effectLst/>
              <a:latin typeface="+mn-lt"/>
              <a:ea typeface="+mn-ea"/>
              <a:cs typeface="+mn-cs"/>
            </a:rPr>
            <a:t> C/N-Verhältnis (Spalte AL)</a:t>
          </a:r>
          <a:r>
            <a:rPr lang="de-DE" sz="1100" b="0" i="0" u="none" strike="noStrike" baseline="0">
              <a:solidFill>
                <a:schemeClr val="dk1"/>
              </a:solidFill>
              <a:effectLst/>
              <a:latin typeface="+mn-lt"/>
              <a:ea typeface="+mn-ea"/>
              <a:cs typeface="+mn-cs"/>
            </a:rPr>
            <a:t> errechnet.</a:t>
          </a:r>
          <a:r>
            <a:rPr lang="de-DE"/>
            <a:t> </a:t>
          </a:r>
          <a:r>
            <a:rPr lang="de-DE" sz="1100" b="0" i="0" u="none" strike="noStrike">
              <a:solidFill>
                <a:schemeClr val="dk1"/>
              </a:solidFill>
              <a:effectLst/>
              <a:latin typeface="+mn-lt"/>
              <a:ea typeface="+mn-ea"/>
              <a:cs typeface="+mn-cs"/>
            </a:rPr>
            <a:t>Der </a:t>
          </a:r>
          <a:r>
            <a:rPr lang="de-DE" sz="1100" b="1" i="0" u="none" strike="noStrike">
              <a:solidFill>
                <a:schemeClr val="dk1"/>
              </a:solidFill>
              <a:effectLst/>
              <a:latin typeface="+mn-lt"/>
              <a:ea typeface="+mn-ea"/>
              <a:cs typeface="+mn-cs"/>
            </a:rPr>
            <a:t>Trockenmasseertrag</a:t>
          </a:r>
          <a:r>
            <a:rPr lang="de-DE" sz="1100" b="0" i="0" u="none" strike="noStrike">
              <a:solidFill>
                <a:schemeClr val="dk1"/>
              </a:solidFill>
              <a:effectLst/>
              <a:latin typeface="+mn-lt"/>
              <a:ea typeface="+mn-ea"/>
              <a:cs typeface="+mn-cs"/>
            </a:rPr>
            <a:t> (Spalte AM) und</a:t>
          </a:r>
          <a:r>
            <a:rPr lang="de-DE" sz="1100" b="0" i="0" u="none" strike="noStrike" baseline="0">
              <a:solidFill>
                <a:schemeClr val="dk1"/>
              </a:solidFill>
              <a:effectLst/>
              <a:latin typeface="+mn-lt"/>
              <a:ea typeface="+mn-ea"/>
              <a:cs typeface="+mn-cs"/>
            </a:rPr>
            <a:t> d</a:t>
          </a:r>
          <a:r>
            <a:rPr lang="de-DE" sz="1100" b="0" i="0" u="none" strike="noStrike">
              <a:solidFill>
                <a:schemeClr val="dk1"/>
              </a:solidFill>
              <a:effectLst/>
              <a:latin typeface="+mn-lt"/>
              <a:ea typeface="+mn-ea"/>
              <a:cs typeface="+mn-cs"/>
            </a:rPr>
            <a:t>er </a:t>
          </a:r>
          <a:r>
            <a:rPr lang="de-DE" sz="1100" b="1" i="0" u="none" strike="noStrike">
              <a:solidFill>
                <a:schemeClr val="dk1"/>
              </a:solidFill>
              <a:effectLst/>
              <a:latin typeface="+mn-lt"/>
              <a:ea typeface="+mn-ea"/>
              <a:cs typeface="+mn-cs"/>
            </a:rPr>
            <a:t>Stickstoffertrag pro Hektar</a:t>
          </a:r>
          <a:r>
            <a:rPr lang="de-DE" sz="1100" b="0" i="0" u="none" strike="noStrike">
              <a:solidFill>
                <a:schemeClr val="dk1"/>
              </a:solidFill>
              <a:effectLst/>
              <a:latin typeface="+mn-lt"/>
              <a:ea typeface="+mn-ea"/>
              <a:cs typeface="+mn-cs"/>
            </a:rPr>
            <a:t> (Spalte</a:t>
          </a:r>
          <a:r>
            <a:rPr lang="de-DE" sz="1100" b="0" i="0" u="none" strike="noStrike" baseline="0">
              <a:solidFill>
                <a:schemeClr val="dk1"/>
              </a:solidFill>
              <a:effectLst/>
              <a:latin typeface="+mn-lt"/>
              <a:ea typeface="+mn-ea"/>
              <a:cs typeface="+mn-cs"/>
            </a:rPr>
            <a:t> AN) </a:t>
          </a:r>
          <a:r>
            <a:rPr lang="de-DE" sz="1100" b="0" i="0" u="none" strike="noStrike">
              <a:solidFill>
                <a:schemeClr val="dk1"/>
              </a:solidFill>
              <a:effectLst/>
              <a:latin typeface="+mn-lt"/>
              <a:ea typeface="+mn-ea"/>
              <a:cs typeface="+mn-cs"/>
            </a:rPr>
            <a:t>werden aus den Labor-Daten und dem</a:t>
          </a:r>
          <a:r>
            <a:rPr lang="de-DE" sz="1100" b="0" i="0" u="none" strike="noStrike" baseline="0">
              <a:solidFill>
                <a:schemeClr val="dk1"/>
              </a:solidFill>
              <a:effectLst/>
              <a:latin typeface="+mn-lt"/>
              <a:ea typeface="+mn-ea"/>
              <a:cs typeface="+mn-cs"/>
            </a:rPr>
            <a:t> zuvor gemessenen Frischmasseertrag</a:t>
          </a:r>
          <a:r>
            <a:rPr lang="de-DE" sz="1100" b="0" i="0" u="none" strike="noStrike">
              <a:solidFill>
                <a:schemeClr val="dk1"/>
              </a:solidFill>
              <a:effectLst/>
              <a:latin typeface="+mn-lt"/>
              <a:ea typeface="+mn-ea"/>
              <a:cs typeface="+mn-cs"/>
            </a:rPr>
            <a:t> neu berechnet. </a:t>
          </a:r>
          <a:endParaRPr lang="de-DE" sz="1100"/>
        </a:p>
      </xdr:txBody>
    </xdr:sp>
    <xdr:clientData/>
  </xdr:twoCellAnchor>
  <xdr:twoCellAnchor>
    <xdr:from>
      <xdr:col>0</xdr:col>
      <xdr:colOff>0</xdr:colOff>
      <xdr:row>98</xdr:row>
      <xdr:rowOff>0</xdr:rowOff>
    </xdr:from>
    <xdr:to>
      <xdr:col>10</xdr:col>
      <xdr:colOff>0</xdr:colOff>
      <xdr:row>165</xdr:row>
      <xdr:rowOff>87923</xdr:rowOff>
    </xdr:to>
    <xdr:sp macro="" textlink="">
      <xdr:nvSpPr>
        <xdr:cNvPr id="3" name="Textfeld 2">
          <a:extLst>
            <a:ext uri="{FF2B5EF4-FFF2-40B4-BE49-F238E27FC236}">
              <a16:creationId xmlns:a16="http://schemas.microsoft.com/office/drawing/2014/main" id="{BC83C56B-6FB8-4FCB-A5C1-F133B9C92C55}"/>
            </a:ext>
          </a:extLst>
        </xdr:cNvPr>
        <xdr:cNvSpPr txBox="1"/>
      </xdr:nvSpPr>
      <xdr:spPr>
        <a:xfrm>
          <a:off x="0" y="21563135"/>
          <a:ext cx="7693269" cy="125510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de-DE" sz="1100" b="1" i="0">
              <a:solidFill>
                <a:schemeClr val="accent1"/>
              </a:solidFill>
              <a:effectLst/>
              <a:latin typeface="+mn-lt"/>
              <a:ea typeface="+mn-ea"/>
              <a:cs typeface="+mn-cs"/>
            </a:rPr>
            <a:t>Tabellenblatt: B) Nehmerfläche</a:t>
          </a:r>
          <a:r>
            <a:rPr lang="de-DE" sz="1100">
              <a:solidFill>
                <a:schemeClr val="accent1"/>
              </a:solidFill>
              <a:effectLst/>
              <a:latin typeface="+mn-lt"/>
              <a:ea typeface="+mn-ea"/>
              <a:cs typeface="+mn-cs"/>
            </a:rPr>
            <a:t> </a:t>
          </a:r>
          <a:endParaRPr lang="de-DE">
            <a:solidFill>
              <a:schemeClr val="accent1"/>
            </a:solidFill>
            <a:effectLst/>
          </a:endParaRPr>
        </a:p>
        <a:p>
          <a:endParaRPr lang="de-DE" sz="1100"/>
        </a:p>
        <a:p>
          <a:r>
            <a:rPr lang="de-DE" sz="1100" u="sng"/>
            <a:t>Ziel:</a:t>
          </a:r>
          <a:r>
            <a:rPr lang="de-DE" sz="1100"/>
            <a:t> In</a:t>
          </a:r>
          <a:r>
            <a:rPr lang="de-DE" sz="1100" baseline="0"/>
            <a:t> diesem Tabellenblatt wird die in Blatt A) beschriebene </a:t>
          </a:r>
          <a:r>
            <a:rPr lang="de-DE" sz="1100" b="1" baseline="0"/>
            <a:t>Geberfläche einer Nehmerfläche zugewiesen</a:t>
          </a:r>
          <a:r>
            <a:rPr lang="de-DE" sz="1100" baseline="0"/>
            <a:t>, das Verhältnis zwischen beiden Flächen ermittelt und ggf. Restflächen neu zugeordnet. Wie im vorhergehenden Tabellenblatt kann für jede Nehmerfläche (Zeile) von links nach rechts vorgegangen werden.</a:t>
          </a:r>
        </a:p>
        <a:p>
          <a:endParaRPr lang="de-DE" sz="1100" baseline="0"/>
        </a:p>
        <a:p>
          <a:r>
            <a:rPr lang="de-DE" sz="1100" b="1" i="1" baseline="0"/>
            <a:t>B.1) Daten zur Nehmerfläche, geplante Kultur mit Düngebedarf</a:t>
          </a:r>
          <a:r>
            <a:rPr lang="de-DE" sz="1100" baseline="0"/>
            <a:t> </a:t>
          </a:r>
          <a:r>
            <a:rPr lang="de-DE" sz="1100" i="1" baseline="0">
              <a:solidFill>
                <a:sysClr val="windowText" lastClr="000000"/>
              </a:solidFill>
            </a:rPr>
            <a:t>(Spalten A bis F)</a:t>
          </a:r>
        </a:p>
        <a:p>
          <a:r>
            <a:rPr lang="de-DE" sz="1100" baseline="0"/>
            <a:t>In diesen Zellen wird die Nehmerfläche spezifiziert, indem </a:t>
          </a:r>
          <a:r>
            <a:rPr lang="de-DE" sz="1100" b="1" baseline="0"/>
            <a:t>Name</a:t>
          </a:r>
          <a:r>
            <a:rPr lang="de-DE" sz="1100" baseline="0"/>
            <a:t> und </a:t>
          </a:r>
          <a:r>
            <a:rPr lang="de-DE" sz="1100" b="1" baseline="0"/>
            <a:t>Größe</a:t>
          </a:r>
          <a:r>
            <a:rPr lang="de-DE" sz="1100" baseline="0"/>
            <a:t> und ggf. Begleitdaten eingegeben werden. Für jede Nehmerfläche ist der </a:t>
          </a:r>
          <a:r>
            <a:rPr lang="de-DE" sz="1100" b="1" baseline="0"/>
            <a:t>N-Düngebedarfswert</a:t>
          </a:r>
          <a:r>
            <a:rPr lang="de-DE" sz="1100" baseline="0"/>
            <a:t> (Spalte E) der Kultur einzugeben, der mittels anderer Rechenhilfen (Düngeportal, Ackerschlagkartei, manuell) ermittelt wird. Anschließend sollte die </a:t>
          </a:r>
          <a:r>
            <a:rPr lang="de-DE" sz="1100" b="1" baseline="0"/>
            <a:t>N-Menge</a:t>
          </a:r>
          <a:r>
            <a:rPr lang="de-DE" sz="1100" baseline="0"/>
            <a:t>, die davon über C&amp;C gegeben werden soll, eingegeben werden (Spalte F). Dabei ist zu beachten, dass es sich um einen Zahlenwert (in kg N/ha) handeln muss.</a:t>
          </a:r>
        </a:p>
        <a:p>
          <a:endParaRPr lang="de-DE" sz="1100" baseline="0"/>
        </a:p>
        <a:p>
          <a:r>
            <a:rPr lang="de-DE" sz="1100" b="1" i="1" baseline="0"/>
            <a:t>B.2) Kenndaten der ausgewählten Geberfläche (Geber-ID) </a:t>
          </a:r>
          <a:r>
            <a:rPr lang="de-DE" sz="1100" b="0" i="1" baseline="0"/>
            <a:t>(Spalten H bis P)</a:t>
          </a:r>
        </a:p>
        <a:p>
          <a:r>
            <a:rPr lang="de-DE" sz="1100" baseline="0"/>
            <a:t>Wählen Sie die Geberfläche, die der Nehmerfläche in dieser Zeile zugeordnet werden soll, aus dem Dropdown-Menü der Spalte "</a:t>
          </a:r>
          <a:r>
            <a:rPr lang="de-DE" sz="1100" b="1" baseline="0"/>
            <a:t>Geber-ID</a:t>
          </a:r>
          <a:r>
            <a:rPr lang="de-DE" sz="1100" baseline="0"/>
            <a:t>" (Spalte H) aus. Die nachfolgenden Spalten in grau werden aus Blatt A) ergänzt und dienen Ihrer Information und dem Finden der passenden Geberfläche. Überspringen Sie zunächst die Teilflächen-Zuweisung in Spalte P. </a:t>
          </a:r>
        </a:p>
        <a:p>
          <a:endParaRPr lang="de-DE" sz="1100" baseline="0"/>
        </a:p>
        <a:p>
          <a:r>
            <a:rPr lang="de-DE" sz="1100" b="1" i="1" baseline="0"/>
            <a:t>B.3) Angenommene Anrechenbarkeit</a:t>
          </a:r>
          <a:r>
            <a:rPr lang="de-DE" sz="1100" b="0" i="1" baseline="0"/>
            <a:t> (Spalte T)</a:t>
          </a:r>
        </a:p>
        <a:p>
          <a:r>
            <a:rPr lang="de-DE" sz="1100"/>
            <a:t>Entscheiden Sie sich,</a:t>
          </a:r>
          <a:r>
            <a:rPr lang="de-DE" sz="1100" baseline="0"/>
            <a:t> von welcher </a:t>
          </a:r>
          <a:r>
            <a:rPr lang="de-DE" sz="1100" b="1" baseline="0"/>
            <a:t>Anrechenbarkeit</a:t>
          </a:r>
          <a:r>
            <a:rPr lang="de-DE" sz="1100" baseline="0"/>
            <a:t> des ausgebrachten Materials Sie ausgehen: Je feiner, jünger und leguminosenreicher der Aufwuchs ist, desto höher sollte die Anrechenbarkeit liegen. Ändern Sie nichts, wird Ihnen eine Anrechenbarkeit von 80 % vorgeschlagen, die bei Kleegras und Einarbeitung vor Pflanzung realistisch ist und deutlich über der in NRW gültigen Mindestanrechenbarkeit von 40 % liegt. </a:t>
          </a:r>
          <a:r>
            <a:rPr lang="de-DE" sz="1100" baseline="0">
              <a:solidFill>
                <a:sysClr val="windowText" lastClr="000000"/>
              </a:solidFill>
            </a:rPr>
            <a:t>Wir empfehlen generell, eher von Erfahrungswerten zu Gülle als von denen zu Mist auszugehen.</a:t>
          </a:r>
        </a:p>
        <a:p>
          <a:endParaRPr lang="de-DE" sz="1100"/>
        </a:p>
        <a:p>
          <a:r>
            <a:rPr lang="de-DE" sz="1100" b="1" i="1"/>
            <a:t>B.4) Abgleich Geberfläche zu Nehmerfläche </a:t>
          </a:r>
          <a:r>
            <a:rPr lang="de-DE" sz="1100" b="0" i="1"/>
            <a:t>(Spalte</a:t>
          </a:r>
          <a:r>
            <a:rPr lang="de-DE" sz="1100" b="0" i="1" baseline="0"/>
            <a:t> AA bis AE)</a:t>
          </a:r>
          <a:endParaRPr lang="de-DE" sz="1100" b="0" i="1"/>
        </a:p>
        <a:p>
          <a:r>
            <a:rPr lang="de-DE" sz="1100"/>
            <a:t>Der folgende Abschnitt beruht auf der Annahme, dass zunächst die Geberfelder erfasst</a:t>
          </a:r>
          <a:r>
            <a:rPr lang="de-DE" sz="1100" baseline="0"/>
            <a:t> wurden und nun den Nehmerflächen in der Reihenfolge der Ausbringung zugewiesen werden. Es können auch mehrere Geberflächen einer Nehmerfläche oder eine Geberfläche mehreren Nehmerflächen zugewiesen werden - aber dazu gleich mehr. </a:t>
          </a:r>
          <a:r>
            <a:rPr lang="de-DE" sz="1100" baseline="0">
              <a:solidFill>
                <a:schemeClr val="dk1"/>
              </a:solidFill>
              <a:effectLst/>
              <a:latin typeface="+mn-lt"/>
              <a:ea typeface="+mn-ea"/>
              <a:cs typeface="+mn-cs"/>
            </a:rPr>
            <a:t>Danach besteht ggf. der Plan zur ergänzenden Düngung mit anderen organischen Düngemitteln. </a:t>
          </a:r>
          <a:endParaRPr lang="de-DE" sz="1100" baseline="0"/>
        </a:p>
        <a:p>
          <a:r>
            <a:rPr lang="de-DE" sz="1100"/>
            <a:t>In der ersten Spalte des Abschnitts (Spalte AA) wird Ihnen</a:t>
          </a:r>
          <a:r>
            <a:rPr lang="de-DE" sz="1100" baseline="0"/>
            <a:t> die </a:t>
          </a:r>
          <a:r>
            <a:rPr lang="de-DE" sz="1100" b="1" baseline="0"/>
            <a:t>Menge an anrechenbarem Stickstoff </a:t>
          </a:r>
          <a:r>
            <a:rPr lang="de-DE" sz="1100" baseline="0"/>
            <a:t>(N</a:t>
          </a:r>
          <a:r>
            <a:rPr lang="de-DE" sz="1100" baseline="-25000"/>
            <a:t>anrechenbar</a:t>
          </a:r>
          <a:r>
            <a:rPr lang="de-DE" sz="1100" baseline="0"/>
            <a:t>) pro ha angezeigt, der mit der Düngung der (Rest-)Geberfläche auf die Nehmerfläche ausgebracht werden würde. Maximal wird die N-Menge, die zur C&amp;C-Düngung in Spalte F festgelegt wurde, zugeteilt. Übersteigt die auf der Geberfläche zur Verfügung stehende N-Menge den C&amp;C-Düngebedarf, wird in der folgenden Spalte "</a:t>
          </a:r>
          <a:r>
            <a:rPr lang="de-DE" sz="1100" b="1" baseline="0"/>
            <a:t>Geberfläche übrig</a:t>
          </a:r>
          <a:r>
            <a:rPr lang="de-DE" sz="1100" baseline="0"/>
            <a:t>" (Spalte AB) der Anteil der Geberfläche (in grün) angezeigt, der für eine weitere Nehmerfläche zur Verfügung steht.</a:t>
          </a:r>
        </a:p>
        <a:p>
          <a:r>
            <a:rPr lang="de-DE" sz="1100" baseline="0"/>
            <a:t>Sie haben nun verschiedene Möglichkeiten: </a:t>
          </a:r>
        </a:p>
        <a:p>
          <a:r>
            <a:rPr lang="de-DE" sz="1100" baseline="0"/>
            <a:t>  1) </a:t>
          </a:r>
          <a:r>
            <a:rPr lang="de-DE" sz="1100" b="1" baseline="0"/>
            <a:t>Sie verzichten auf eine weitere Zuteilung der Rest-Geberfläche</a:t>
          </a:r>
          <a:r>
            <a:rPr lang="de-DE" sz="1100" baseline="0"/>
            <a:t>, z.B. um den Rest der Geberfläche abzumulchen: Dies hat für diese Berechnung keine Konsequenzen.</a:t>
          </a:r>
        </a:p>
        <a:p>
          <a:r>
            <a:rPr lang="de-DE" sz="1100" baseline="0"/>
            <a:t>  2) </a:t>
          </a:r>
          <a:r>
            <a:rPr lang="de-DE" sz="1100" b="1" baseline="0"/>
            <a:t>Sie wollen die Geberfläche voll der Nehmerfläche zuteilen</a:t>
          </a:r>
          <a:r>
            <a:rPr lang="de-DE" sz="1100" baseline="0"/>
            <a:t>: Erhöhen Sie die Höhe des C&amp;C-Düngebedarfs (Spalte F) so weit, bis keine Rest-Geberfläche mehr bleibt. Die N-Menge, die zur Deckung des Düngebedarfs über andere Düngemittel ergänzt werden sollte (Spalte AE), bleibt korrekt.</a:t>
          </a:r>
        </a:p>
        <a:p>
          <a:r>
            <a:rPr lang="de-DE" sz="1100" baseline="0"/>
            <a:t>  3) </a:t>
          </a:r>
          <a:r>
            <a:rPr lang="de-DE" sz="1100" b="1" baseline="0"/>
            <a:t>Sie wollen die Rest-Geberfläche einer neuen Nehmerfläche zuteilen</a:t>
          </a:r>
          <a:r>
            <a:rPr lang="de-DE" sz="1100" baseline="0"/>
            <a:t>: Tragen Sie in einer darunterliegenden Zeile eine neue Nehmerfläche ein und weisen Sie die Geberfläche in Spalte H erneut zu. Tragen Sie dabei in die Spalte "</a:t>
          </a:r>
          <a:r>
            <a:rPr lang="de-DE" sz="1100" b="1" baseline="0"/>
            <a:t>Zugeteilte Rest-Geberfläche</a:t>
          </a:r>
          <a:r>
            <a:rPr lang="de-DE" sz="1100" baseline="0"/>
            <a:t>" (Spalte P) die Fläche ein, die Ihnen zuvor in Spalte AB als übrig angezeigt wurde. Die zur Verfügung stehende N-Menge pro ha passt sich im Hintergrund an.</a:t>
          </a:r>
        </a:p>
        <a:p>
          <a:r>
            <a:rPr lang="de-DE" sz="1100" baseline="0"/>
            <a:t>Reicht die N-Menge der Geberfläche nicht aus, um den </a:t>
          </a:r>
          <a:r>
            <a:rPr lang="de-DE" sz="1100" baseline="0">
              <a:solidFill>
                <a:schemeClr val="dk1"/>
              </a:solidFill>
              <a:effectLst/>
              <a:latin typeface="+mn-lt"/>
              <a:ea typeface="+mn-ea"/>
              <a:cs typeface="+mn-cs"/>
            </a:rPr>
            <a:t>C&amp;C-Düngebedarf zu decken, wird in der Spalte "</a:t>
          </a:r>
          <a:r>
            <a:rPr lang="de-DE" sz="1100" b="1" baseline="0">
              <a:solidFill>
                <a:schemeClr val="dk1"/>
              </a:solidFill>
              <a:effectLst/>
              <a:latin typeface="+mn-lt"/>
              <a:ea typeface="+mn-ea"/>
              <a:cs typeface="+mn-cs"/>
            </a:rPr>
            <a:t>Verbleibender C&amp;C-Düngebedarf</a:t>
          </a:r>
          <a:r>
            <a:rPr lang="de-DE" sz="1100" baseline="0">
              <a:solidFill>
                <a:schemeClr val="dk1"/>
              </a:solidFill>
              <a:effectLst/>
              <a:latin typeface="+mn-lt"/>
              <a:ea typeface="+mn-ea"/>
              <a:cs typeface="+mn-cs"/>
            </a:rPr>
            <a:t>" (Spalte AC) die N-Menge angezeigt, die bis zur Deckung des C&amp;C-Düngebedarfs fehlt. Auch hier haben Sie mehrere Möglichkeiten:</a:t>
          </a:r>
        </a:p>
        <a:p>
          <a:r>
            <a:rPr lang="de-DE" sz="1100" baseline="0">
              <a:solidFill>
                <a:schemeClr val="dk1"/>
              </a:solidFill>
              <a:effectLst/>
              <a:latin typeface="+mn-lt"/>
              <a:ea typeface="+mn-ea"/>
              <a:cs typeface="+mn-cs"/>
            </a:rPr>
            <a:t>  1) </a:t>
          </a:r>
          <a:r>
            <a:rPr lang="de-DE" sz="1100" b="1" baseline="0">
              <a:solidFill>
                <a:schemeClr val="dk1"/>
              </a:solidFill>
              <a:effectLst/>
              <a:latin typeface="+mn-lt"/>
              <a:ea typeface="+mn-ea"/>
              <a:cs typeface="+mn-cs"/>
            </a:rPr>
            <a:t>Sie teilen der Nehmerfläche keine neue Geberfläche zu</a:t>
          </a:r>
          <a:r>
            <a:rPr lang="de-DE" sz="1100" baseline="0">
              <a:solidFill>
                <a:schemeClr val="dk1"/>
              </a:solidFill>
              <a:effectLst/>
              <a:latin typeface="+mn-lt"/>
              <a:ea typeface="+mn-ea"/>
              <a:cs typeface="+mn-cs"/>
            </a:rPr>
            <a:t>: Reduzieren Sie die Höhe des C&amp;C-Düngebedarfs (Spalte F) so weit, bis im "verbleibenden Düngebedarf" (Spalte AC) kein Rest mehr angezeigt wird. Die N-Menge, die zur Deckung des Düngebedarfs über andere Düngemittel ergänzt werden sollte (Spalte AE), erhöht sich entsprechend.</a:t>
          </a:r>
        </a:p>
        <a:p>
          <a:r>
            <a:rPr lang="de-DE" sz="1100" baseline="0">
              <a:solidFill>
                <a:schemeClr val="dk1"/>
              </a:solidFill>
              <a:effectLst/>
              <a:latin typeface="+mn-lt"/>
              <a:ea typeface="+mn-ea"/>
              <a:cs typeface="+mn-cs"/>
            </a:rPr>
            <a:t>  2) </a:t>
          </a:r>
          <a:r>
            <a:rPr lang="de-DE" sz="1100" b="1" baseline="0">
              <a:solidFill>
                <a:schemeClr val="dk1"/>
              </a:solidFill>
              <a:effectLst/>
              <a:latin typeface="+mn-lt"/>
              <a:ea typeface="+mn-ea"/>
              <a:cs typeface="+mn-cs"/>
            </a:rPr>
            <a:t>Sie teilen der Nehmerfläche eine weitere Geberfläche zu</a:t>
          </a:r>
          <a:r>
            <a:rPr lang="de-DE" sz="1100" baseline="0">
              <a:solidFill>
                <a:schemeClr val="dk1"/>
              </a:solidFill>
              <a:effectLst/>
              <a:latin typeface="+mn-lt"/>
              <a:ea typeface="+mn-ea"/>
              <a:cs typeface="+mn-cs"/>
            </a:rPr>
            <a:t>: Kopieren Sie hierfür die Daten-Eingabefelder der Nehmerfläche (Abschnitt g, Spalten A bis F) in die darunterliegende Zeile (achten Sie auf eine gleiche Benennung in Spalte A!). Wählen Sie im Dropdown-Menü von Spalte H eine neue Geberfläche aus. Der verbleibende Düngebedarf und die neue Düngung werden verrechnet, sodass Sie nach dieser Flächenzuweisung erneut sehen können, ob noch Geberfläche übrig ist (Fläche in Spalte AB) oder eine weitere Geberfläche benötigt wird (Düngebedarf in Spalte AC). Damit beginnt der Entscheidungsbaum in Abschnitt B.4) von neuem. </a:t>
          </a:r>
        </a:p>
        <a:p>
          <a:endParaRPr lang="de-DE" sz="1100" baseline="0">
            <a:solidFill>
              <a:schemeClr val="dk1"/>
            </a:solidFill>
            <a:effectLst/>
            <a:latin typeface="+mn-lt"/>
            <a:ea typeface="+mn-ea"/>
            <a:cs typeface="+mn-cs"/>
          </a:endParaRPr>
        </a:p>
        <a:p>
          <a:r>
            <a:rPr lang="de-DE" sz="1100" baseline="0">
              <a:solidFill>
                <a:schemeClr val="dk1"/>
              </a:solidFill>
              <a:effectLst/>
              <a:latin typeface="+mn-lt"/>
              <a:ea typeface="+mn-ea"/>
              <a:cs typeface="+mn-cs"/>
            </a:rPr>
            <a:t>In Spalte AD wird Ihnen angezeigt, wie hoch die </a:t>
          </a:r>
          <a:r>
            <a:rPr lang="de-DE" sz="1100" b="1" baseline="0">
              <a:solidFill>
                <a:schemeClr val="dk1"/>
              </a:solidFill>
              <a:effectLst/>
              <a:latin typeface="+mn-lt"/>
              <a:ea typeface="+mn-ea"/>
              <a:cs typeface="+mn-cs"/>
            </a:rPr>
            <a:t>Ausbringmenge</a:t>
          </a:r>
          <a:r>
            <a:rPr lang="de-DE" sz="1100" baseline="0">
              <a:solidFill>
                <a:schemeClr val="dk1"/>
              </a:solidFill>
              <a:effectLst/>
              <a:latin typeface="+mn-lt"/>
              <a:ea typeface="+mn-ea"/>
              <a:cs typeface="+mn-cs"/>
            </a:rPr>
            <a:t> sein sollte, um den C&amp;C-Düngebedarf mit der Sprossmasse der Geberfläche zu decken. Reicht die Fläche nicht aus (verbleibender Düngebedarf in Spalte AC) und soll eine weitere Geberfläche zugewiesen werden, wird die Ausbringmenge nicht reduziert- es kann also mit der Einstellung ausgebracht werden, bis die Sprossmasse aufgebraucht ist. Für die neue Geberfläche in der folgenden Zeile ergibt sich bei anderem N-Ertrag eine andere Ausbringmenge, mit der weitergearbeitet werden kann. Die Ausbringmenge verändert sich, sobald Analyseergebnisse eingetragen werden- für den Fall, dass die Analyse vor Ausbringung eintrifft.</a:t>
          </a:r>
        </a:p>
        <a:p>
          <a:r>
            <a:rPr lang="de-DE" sz="1100" baseline="0">
              <a:solidFill>
                <a:schemeClr val="dk1"/>
              </a:solidFill>
              <a:effectLst/>
              <a:latin typeface="+mn-lt"/>
              <a:ea typeface="+mn-ea"/>
              <a:cs typeface="+mn-cs"/>
            </a:rPr>
            <a:t>Die Differenz aus der über C&amp;C ausgebrachten N-Menge und dem Düngebedarf (Spalte F) wird in Spalte AE ausgegeben: Diese N-Menge sollte über </a:t>
          </a:r>
          <a:r>
            <a:rPr lang="de-DE" sz="1100" b="1" baseline="0">
              <a:solidFill>
                <a:schemeClr val="dk1"/>
              </a:solidFill>
              <a:effectLst/>
              <a:latin typeface="+mn-lt"/>
              <a:ea typeface="+mn-ea"/>
              <a:cs typeface="+mn-cs"/>
            </a:rPr>
            <a:t>ergänzende Düngemaßnahmen </a:t>
          </a:r>
          <a:r>
            <a:rPr lang="de-DE" sz="1100" baseline="0">
              <a:solidFill>
                <a:schemeClr val="dk1"/>
              </a:solidFill>
              <a:effectLst/>
              <a:latin typeface="+mn-lt"/>
              <a:ea typeface="+mn-ea"/>
              <a:cs typeface="+mn-cs"/>
            </a:rPr>
            <a:t>gedüngt werden, z.B. über Wirtschaftsdünger oder organische Handelsdünger, um den Düngebedarf zu decken.</a:t>
          </a:r>
        </a:p>
        <a:p>
          <a:endParaRPr lang="de-DE" sz="1100" baseline="0">
            <a:solidFill>
              <a:schemeClr val="dk1"/>
            </a:solidFill>
            <a:effectLst/>
            <a:latin typeface="+mn-lt"/>
            <a:ea typeface="+mn-ea"/>
            <a:cs typeface="+mn-cs"/>
          </a:endParaRPr>
        </a:p>
        <a:p>
          <a:r>
            <a:rPr lang="de-DE" sz="1100" b="1" i="1" baseline="0">
              <a:solidFill>
                <a:schemeClr val="dk1"/>
              </a:solidFill>
              <a:effectLst/>
              <a:latin typeface="+mn-lt"/>
              <a:ea typeface="+mn-ea"/>
              <a:cs typeface="+mn-cs"/>
            </a:rPr>
            <a:t>B.5) Informative Kennzahlen nach Erhalt der Analyseergebnisse</a:t>
          </a:r>
        </a:p>
        <a:p>
          <a:r>
            <a:rPr lang="de-DE" sz="1100" baseline="0">
              <a:solidFill>
                <a:schemeClr val="dk1"/>
              </a:solidFill>
              <a:effectLst/>
              <a:latin typeface="+mn-lt"/>
              <a:ea typeface="+mn-ea"/>
              <a:cs typeface="+mn-cs"/>
            </a:rPr>
            <a:t>Dieser Abschnitt dient zur Selbstkontrolle der Aufwuchsschätzungen auf der Geberfläche. Wenn wie in Blatt A) beschrieben eine Vorab-Schätzung der N-Menge im Aufwuchs vorgenommen wird und später ein Analyseergebnis vorliegt, wird der N-Ertrag aus den Angaben der Analyse und den Aufwuchsmessungen aus Blatt A) berechnet (Spalte AG). Die Abweichungen zur Schätzung werden prozentual und in kg N/ha ausgegeben. Daraus ergibt sich eine Aktualisierung der empfohlenen Nachdüngung (Spalte AH), sollte diese dann noch ausstehen.</a:t>
          </a:r>
          <a:br>
            <a:rPr lang="de-DE" sz="1100" baseline="0">
              <a:solidFill>
                <a:schemeClr val="dk1"/>
              </a:solidFill>
              <a:effectLst/>
              <a:latin typeface="+mn-lt"/>
              <a:ea typeface="+mn-ea"/>
              <a:cs typeface="+mn-cs"/>
            </a:rPr>
          </a:br>
          <a:br>
            <a:rPr lang="de-DE" sz="1100" baseline="0">
              <a:solidFill>
                <a:schemeClr val="dk1"/>
              </a:solidFill>
              <a:effectLst/>
              <a:latin typeface="+mn-lt"/>
              <a:ea typeface="+mn-ea"/>
              <a:cs typeface="+mn-cs"/>
            </a:rPr>
          </a:br>
          <a:r>
            <a:rPr lang="de-DE" sz="1100" i="1" baseline="0">
              <a:solidFill>
                <a:schemeClr val="dk1"/>
              </a:solidFill>
              <a:effectLst/>
              <a:latin typeface="+mn-lt"/>
              <a:ea typeface="+mn-ea"/>
              <a:cs typeface="+mn-cs"/>
            </a:rPr>
            <a:t>Wir empfehlen, keine Änderungen an passwortgeschützten Bereichen vorzunehmen und bieten keine Hilfe für modifizierte Versionen des C&amp;C-Managers an. Wer als versierter Anwender dennoch Änderungen vornehmen will, erhält mit dem Passwort </a:t>
          </a:r>
          <a:br>
            <a:rPr lang="de-DE" sz="1100" i="1" baseline="0">
              <a:solidFill>
                <a:schemeClr val="dk1"/>
              </a:solidFill>
              <a:effectLst/>
              <a:latin typeface="+mn-lt"/>
              <a:ea typeface="+mn-ea"/>
              <a:cs typeface="+mn-cs"/>
            </a:rPr>
          </a:br>
          <a:r>
            <a:rPr lang="de-DE" sz="1100" i="1" baseline="0">
              <a:solidFill>
                <a:schemeClr val="dk1"/>
              </a:solidFill>
              <a:effectLst/>
              <a:latin typeface="+mn-lt"/>
              <a:ea typeface="+mn-ea"/>
              <a:cs typeface="+mn-cs"/>
            </a:rPr>
            <a:t>20-LWK-NRW-26! Zugriff auf alle Bereiche der Tabellenblätter.</a:t>
          </a:r>
        </a:p>
      </xdr:txBody>
    </xdr:sp>
    <xdr:clientData/>
  </xdr:twoCellAnchor>
  <xdr:twoCellAnchor>
    <xdr:from>
      <xdr:col>0</xdr:col>
      <xdr:colOff>0</xdr:colOff>
      <xdr:row>16</xdr:row>
      <xdr:rowOff>15861</xdr:rowOff>
    </xdr:from>
    <xdr:to>
      <xdr:col>9</xdr:col>
      <xdr:colOff>690563</xdr:colOff>
      <xdr:row>36</xdr:row>
      <xdr:rowOff>98535</xdr:rowOff>
    </xdr:to>
    <xdr:sp macro="" textlink="">
      <xdr:nvSpPr>
        <xdr:cNvPr id="4" name="Textfeld 3">
          <a:extLst>
            <a:ext uri="{FF2B5EF4-FFF2-40B4-BE49-F238E27FC236}">
              <a16:creationId xmlns:a16="http://schemas.microsoft.com/office/drawing/2014/main" id="{07ECD9FA-CE0D-46C9-90B3-C44E4F82CD84}"/>
            </a:ext>
          </a:extLst>
        </xdr:cNvPr>
        <xdr:cNvSpPr txBox="1"/>
      </xdr:nvSpPr>
      <xdr:spPr>
        <a:xfrm>
          <a:off x="0" y="2971895"/>
          <a:ext cx="7627391" cy="402405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a:t>Einleitung/Überblick</a:t>
          </a:r>
        </a:p>
        <a:p>
          <a:endParaRPr lang="de-DE" sz="600"/>
        </a:p>
        <a:p>
          <a:r>
            <a:rPr lang="de-DE" sz="1100"/>
            <a:t>Die Nutzung von Aufwüchse</a:t>
          </a:r>
          <a:r>
            <a:rPr lang="de-DE" sz="1100" baseline="0"/>
            <a:t>n, z.B. von Klee oder Luzerne, im Cut &amp; Carry-System ist anspruchsvoll. Oft stellen sich Fragen wie:</a:t>
          </a:r>
        </a:p>
        <a:p>
          <a:r>
            <a:rPr lang="de-DE" sz="1100" baseline="0"/>
            <a:t>"Wohin dünge ich welches Schnittgut?"</a:t>
          </a:r>
        </a:p>
        <a:p>
          <a:r>
            <a:rPr lang="de-DE" sz="1100" baseline="0"/>
            <a:t>"Wieviel Schnittgut habe ich zur Verfügung?"</a:t>
          </a:r>
        </a:p>
        <a:p>
          <a:r>
            <a:rPr lang="de-DE" sz="1100" baseline="0"/>
            <a:t>"Wie viel soll ich ausbringen? Wie ist es anrechenbar?"</a:t>
          </a:r>
        </a:p>
        <a:p>
          <a:endParaRPr lang="de-DE" sz="600" baseline="0"/>
        </a:p>
        <a:p>
          <a:r>
            <a:rPr lang="de-DE" sz="1100" b="1" i="1" baseline="0"/>
            <a:t>Gern weisen wir Sie an dieser Stelle auf die Broschüre "</a:t>
          </a:r>
          <a:r>
            <a:rPr lang="de-DE" sz="1100" b="1" i="1" baseline="0">
              <a:solidFill>
                <a:sysClr val="windowText" lastClr="000000"/>
              </a:solidFill>
            </a:rPr>
            <a:t>Cut &amp; Carry - Praxisleitfaden</a:t>
          </a:r>
          <a:r>
            <a:rPr lang="de-DE" sz="1100" b="1" i="1" baseline="0"/>
            <a:t>" hin, in der wir alle wichtigen fachlichen Hintergründe und Entscheidungen erläutern . Dies bereitet Sie umfassend auf die Verwendung von Cut &amp; Carry in Ihrem Betrieb vor.</a:t>
          </a:r>
        </a:p>
        <a:p>
          <a:endParaRPr lang="de-DE" sz="600" baseline="0"/>
        </a:p>
        <a:p>
          <a:r>
            <a:rPr lang="de-DE" sz="1100" baseline="0">
              <a:solidFill>
                <a:schemeClr val="dk1"/>
              </a:solidFill>
              <a:effectLst/>
              <a:latin typeface="+mn-lt"/>
              <a:ea typeface="+mn-ea"/>
              <a:cs typeface="+mn-cs"/>
            </a:rPr>
            <a:t>Wir wollen Sie mit dem </a:t>
          </a:r>
          <a:r>
            <a:rPr lang="de-DE" sz="1100" b="1" baseline="0">
              <a:solidFill>
                <a:schemeClr val="dk1"/>
              </a:solidFill>
              <a:effectLst/>
              <a:latin typeface="+mn-lt"/>
              <a:ea typeface="+mn-ea"/>
              <a:cs typeface="+mn-cs"/>
            </a:rPr>
            <a:t>"C&amp;C-Manager" </a:t>
          </a:r>
          <a:r>
            <a:rPr lang="de-DE" sz="1100" baseline="0">
              <a:solidFill>
                <a:schemeClr val="dk1"/>
              </a:solidFill>
              <a:effectLst/>
              <a:latin typeface="+mn-lt"/>
              <a:ea typeface="+mn-ea"/>
              <a:cs typeface="+mn-cs"/>
            </a:rPr>
            <a:t>Schritt für Schritt mitnehmen in unseren Ansatz der Planung und Dokumentation des Cut &amp; Carry-Arbeitsverfahrens. Dabei wird in Blatt A) die Geberfläche näher beschrieben, inkl. verschiedener Methoden zur Messung von Aufwuchs und N-Gehalt. In Blatt B) wird anschließend eine oder mehrere passende Nehmerflächen zugewiesen und der nach der Ausbringung noch offene Rest-Düngebedarf ermittelt. Alle weiteren Tabellenblätter sind als Hilfstabellen zu verstehen, die an den relevanten Stellen verlinkt sind.</a:t>
          </a:r>
        </a:p>
        <a:p>
          <a:endParaRPr lang="de-DE">
            <a:effectLst/>
          </a:endParaRPr>
        </a:p>
        <a:p>
          <a:r>
            <a:rPr lang="de-DE" sz="1100" b="1" baseline="0">
              <a:solidFill>
                <a:schemeClr val="dk1"/>
              </a:solidFill>
              <a:effectLst/>
              <a:latin typeface="+mn-lt"/>
              <a:ea typeface="+mn-ea"/>
              <a:cs typeface="+mn-cs"/>
            </a:rPr>
            <a:t>Abkürzungen</a:t>
          </a:r>
          <a:endParaRPr lang="de-DE">
            <a:effectLst/>
          </a:endParaRPr>
        </a:p>
        <a:p>
          <a:r>
            <a:rPr lang="de-DE" sz="1100" baseline="0">
              <a:solidFill>
                <a:schemeClr val="dk1"/>
              </a:solidFill>
              <a:effectLst/>
              <a:latin typeface="+mn-lt"/>
              <a:ea typeface="+mn-ea"/>
              <a:cs typeface="+mn-cs"/>
            </a:rPr>
            <a:t>C&amp;C	Cut &amp; Carry</a:t>
          </a:r>
          <a:endParaRPr lang="de-DE">
            <a:effectLst/>
          </a:endParaRPr>
        </a:p>
        <a:p>
          <a:r>
            <a:rPr lang="de-DE" sz="1100" baseline="0">
              <a:solidFill>
                <a:schemeClr val="dk1"/>
              </a:solidFill>
              <a:effectLst/>
              <a:latin typeface="+mn-lt"/>
              <a:ea typeface="+mn-ea"/>
              <a:cs typeface="+mn-cs"/>
            </a:rPr>
            <a:t>FM	Frischmasse</a:t>
          </a:r>
          <a:endParaRPr lang="de-DE">
            <a:effectLst/>
          </a:endParaRPr>
        </a:p>
        <a:p>
          <a:r>
            <a:rPr lang="de-DE" sz="1100" baseline="0">
              <a:solidFill>
                <a:schemeClr val="dk1"/>
              </a:solidFill>
              <a:effectLst/>
              <a:latin typeface="+mn-lt"/>
              <a:ea typeface="+mn-ea"/>
              <a:cs typeface="+mn-cs"/>
            </a:rPr>
            <a:t>Geber-ID	Identifikationsnummer für die Geberfläche, eine fortlaufende Nummer</a:t>
          </a:r>
          <a:endParaRPr lang="de-DE">
            <a:effectLst/>
          </a:endParaRPr>
        </a:p>
        <a:p>
          <a:r>
            <a:rPr lang="de-DE" sz="1100" baseline="0">
              <a:solidFill>
                <a:schemeClr val="dk1"/>
              </a:solidFill>
              <a:effectLst/>
              <a:latin typeface="+mn-lt"/>
              <a:ea typeface="+mn-ea"/>
              <a:cs typeface="+mn-cs"/>
            </a:rPr>
            <a:t>N	Stickstoff</a:t>
          </a:r>
          <a:endParaRPr lang="de-DE">
            <a:effectLst/>
          </a:endParaRPr>
        </a:p>
        <a:p>
          <a:r>
            <a:rPr lang="de-DE" sz="1100" baseline="0">
              <a:solidFill>
                <a:schemeClr val="dk1"/>
              </a:solidFill>
              <a:effectLst/>
              <a:latin typeface="+mn-lt"/>
              <a:ea typeface="+mn-ea"/>
              <a:cs typeface="+mn-cs"/>
            </a:rPr>
            <a:t>N</a:t>
          </a:r>
          <a:r>
            <a:rPr lang="de-DE" sz="1100" baseline="-25000">
              <a:solidFill>
                <a:schemeClr val="dk1"/>
              </a:solidFill>
              <a:effectLst/>
              <a:latin typeface="+mn-lt"/>
              <a:ea typeface="+mn-ea"/>
              <a:cs typeface="+mn-cs"/>
            </a:rPr>
            <a:t>anrechenbar</a:t>
          </a:r>
          <a:r>
            <a:rPr lang="de-DE" sz="1100" baseline="0">
              <a:solidFill>
                <a:schemeClr val="dk1"/>
              </a:solidFill>
              <a:effectLst/>
              <a:latin typeface="+mn-lt"/>
              <a:ea typeface="+mn-ea"/>
              <a:cs typeface="+mn-cs"/>
            </a:rPr>
            <a:t>	Im Jahr der Düngung anrechenbarer Stickstoff, ausgehend von der angegebenen Anrechenbarkeit</a:t>
          </a:r>
          <a:endParaRPr lang="de-DE">
            <a:effectLst/>
          </a:endParaRPr>
        </a:p>
        <a:p>
          <a:r>
            <a:rPr lang="de-DE" sz="1100" baseline="0">
              <a:solidFill>
                <a:schemeClr val="dk1"/>
              </a:solidFill>
              <a:effectLst/>
              <a:latin typeface="+mn-lt"/>
              <a:ea typeface="+mn-ea"/>
              <a:cs typeface="+mn-cs"/>
            </a:rPr>
            <a:t>TM	Trockenmasse (= Trockensubstanz), bezogen auf 100 %)</a:t>
          </a:r>
          <a:endParaRPr lang="de-DE" sz="1100" baseline="0"/>
        </a:p>
        <a:p>
          <a:endParaRPr lang="de-DE" sz="1100"/>
        </a:p>
      </xdr:txBody>
    </xdr:sp>
    <xdr:clientData/>
  </xdr:twoCellAnchor>
  <xdr:twoCellAnchor>
    <xdr:from>
      <xdr:col>0</xdr:col>
      <xdr:colOff>13891</xdr:colOff>
      <xdr:row>0</xdr:row>
      <xdr:rowOff>119063</xdr:rowOff>
    </xdr:from>
    <xdr:to>
      <xdr:col>9</xdr:col>
      <xdr:colOff>760016</xdr:colOff>
      <xdr:row>7</xdr:row>
      <xdr:rowOff>166687</xdr:rowOff>
    </xdr:to>
    <xdr:sp macro="" textlink="">
      <xdr:nvSpPr>
        <xdr:cNvPr id="8" name="Textfeld 7">
          <a:extLst>
            <a:ext uri="{FF2B5EF4-FFF2-40B4-BE49-F238E27FC236}">
              <a16:creationId xmlns:a16="http://schemas.microsoft.com/office/drawing/2014/main" id="{F4F3A924-9D97-4ED5-A221-9C3ED8EBCBDA}"/>
            </a:ext>
          </a:extLst>
        </xdr:cNvPr>
        <xdr:cNvSpPr txBox="1"/>
      </xdr:nvSpPr>
      <xdr:spPr>
        <a:xfrm>
          <a:off x="13891" y="119063"/>
          <a:ext cx="7681516" cy="1464468"/>
        </a:xfrm>
        <a:prstGeom prst="rect">
          <a:avLst/>
        </a:prstGeom>
        <a:solidFill>
          <a:srgbClr val="BCCF2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de-DE" sz="2400" b="1"/>
        </a:p>
        <a:p>
          <a:r>
            <a:rPr lang="de-DE" sz="2400" b="1"/>
            <a:t>Cut &amp; Carry - Manager</a:t>
          </a:r>
        </a:p>
        <a:p>
          <a:endParaRPr lang="de-DE" sz="1200"/>
        </a:p>
        <a:p>
          <a:r>
            <a:rPr lang="de-DE" sz="1200"/>
            <a:t>zur Planung</a:t>
          </a:r>
          <a:r>
            <a:rPr lang="de-DE" sz="1200" baseline="0"/>
            <a:t>, Dimensionierung und Kontrolle der </a:t>
          </a:r>
        </a:p>
        <a:p>
          <a:r>
            <a:rPr lang="de-DE" sz="1200" baseline="0"/>
            <a:t>Düngung mit Sprossmasse</a:t>
          </a:r>
          <a:endParaRPr lang="de-DE" sz="1200"/>
        </a:p>
      </xdr:txBody>
    </xdr:sp>
    <xdr:clientData/>
  </xdr:twoCellAnchor>
  <xdr:twoCellAnchor>
    <xdr:from>
      <xdr:col>0</xdr:col>
      <xdr:colOff>13891</xdr:colOff>
      <xdr:row>7</xdr:row>
      <xdr:rowOff>166685</xdr:rowOff>
    </xdr:from>
    <xdr:to>
      <xdr:col>9</xdr:col>
      <xdr:colOff>760015</xdr:colOff>
      <xdr:row>15</xdr:row>
      <xdr:rowOff>139211</xdr:rowOff>
    </xdr:to>
    <xdr:sp macro="" textlink="">
      <xdr:nvSpPr>
        <xdr:cNvPr id="9" name="Textfeld 8">
          <a:extLst>
            <a:ext uri="{FF2B5EF4-FFF2-40B4-BE49-F238E27FC236}">
              <a16:creationId xmlns:a16="http://schemas.microsoft.com/office/drawing/2014/main" id="{87835B66-89E6-46CF-A1E9-DACC76082DAB}"/>
            </a:ext>
          </a:extLst>
        </xdr:cNvPr>
        <xdr:cNvSpPr txBox="1"/>
      </xdr:nvSpPr>
      <xdr:spPr>
        <a:xfrm>
          <a:off x="13891" y="1551473"/>
          <a:ext cx="7677393" cy="1555142"/>
        </a:xfrm>
        <a:prstGeom prst="rect">
          <a:avLst/>
        </a:prstGeom>
        <a:solidFill>
          <a:srgbClr val="EFF5C3"/>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1"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1" u="none" strike="noStrike" kern="0" cap="none" spc="0" normalizeH="0" baseline="0" noProof="0">
              <a:ln>
                <a:noFill/>
              </a:ln>
              <a:solidFill>
                <a:prstClr val="black"/>
              </a:solidFill>
              <a:effectLst/>
              <a:uLnTx/>
              <a:uFillTx/>
              <a:latin typeface="+mn-lt"/>
              <a:ea typeface="+mn-ea"/>
              <a:cs typeface="+mn-cs"/>
            </a:rPr>
            <a:t>© Das Urheberrecht dieses Excel-Tools liegt bei der Landwirtschaftskammer NRW (LWK NRW). Eine betriebliche Nutzung ist ausdrücklich erwünscht. Für die Verwendung im Kontext der Beratung ist vorab eine Genehmigung der LWK NRW einzuholen.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6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Ansprechpersonen der LWK NRW zum Ökolandbau in NRW finden Sie unter:</a:t>
          </a: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sng" strike="noStrike" kern="0" cap="none" spc="0" normalizeH="0" baseline="0" noProof="0">
              <a:ln>
                <a:noFill/>
              </a:ln>
              <a:solidFill>
                <a:srgbClr val="4472C4"/>
              </a:solidFill>
              <a:effectLst/>
              <a:uLnTx/>
              <a:uFillTx/>
              <a:latin typeface="+mn-lt"/>
              <a:ea typeface="+mn-ea"/>
              <a:cs typeface="+mn-cs"/>
            </a:rPr>
            <a:t>oekolandbau.nrw.de</a:t>
          </a:r>
        </a:p>
        <a:p>
          <a:pPr marL="0" marR="0" lvl="0" indent="0" defTabSz="914400" eaLnBrk="1" fontAlgn="auto" latinLnBrk="0" hangingPunct="1">
            <a:lnSpc>
              <a:spcPct val="100000"/>
            </a:lnSpc>
            <a:spcBef>
              <a:spcPts val="0"/>
            </a:spcBef>
            <a:spcAft>
              <a:spcPts val="0"/>
            </a:spcAft>
            <a:buClrTx/>
            <a:buSzTx/>
            <a:buFontTx/>
            <a:buNone/>
            <a:tabLst/>
            <a:defRPr/>
          </a:pPr>
          <a:r>
            <a:rPr lang="de-DE" sz="1100" b="0" i="0" baseline="0">
              <a:solidFill>
                <a:schemeClr val="dk1"/>
              </a:solidFill>
              <a:effectLst/>
              <a:latin typeface="+mn-lt"/>
              <a:ea typeface="+mn-ea"/>
              <a:cs typeface="+mn-cs"/>
            </a:rPr>
            <a:t>Sie haben einen Fehler gefunden oder wollen uns Rückmeldung geben? Schreiben Sie uns gern an </a:t>
          </a:r>
          <a:r>
            <a:rPr lang="de-DE" sz="1100" b="1" i="0">
              <a:solidFill>
                <a:schemeClr val="dk1"/>
              </a:solidFill>
              <a:effectLst/>
              <a:latin typeface="+mn-lt"/>
              <a:ea typeface="+mn-ea"/>
              <a:cs typeface="+mn-cs"/>
            </a:rPr>
            <a:t>info@oekolandbau.nrw.de</a:t>
          </a:r>
          <a:r>
            <a:rPr lang="de-DE" sz="1100" b="0" i="0">
              <a:solidFill>
                <a:schemeClr val="dk1"/>
              </a:solidFill>
              <a:effectLst/>
              <a:latin typeface="+mn-lt"/>
              <a:ea typeface="+mn-ea"/>
              <a:cs typeface="+mn-cs"/>
            </a:rPr>
            <a:t>!</a:t>
          </a:r>
          <a:endParaRPr kumimoji="0" lang="de-DE" sz="1100" b="1" i="0" u="sng" strike="noStrike" kern="0" cap="none" spc="0" normalizeH="0" baseline="0" noProof="0">
            <a:ln>
              <a:noFill/>
            </a:ln>
            <a:solidFill>
              <a:srgbClr val="4472C4"/>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600" b="1" i="0" u="sng" strike="noStrike" kern="0" cap="none" spc="0" normalizeH="0" baseline="0" noProof="0">
            <a:ln>
              <a:noFill/>
            </a:ln>
            <a:solidFill>
              <a:srgbClr val="4472C4"/>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An der Erstellung des Tools mitgearbeitet haben: </a:t>
          </a:r>
          <a:r>
            <a:rPr kumimoji="0" lang="de-DE" sz="1100" b="0" i="0" u="none" strike="noStrike" kern="0" cap="none" spc="0" normalizeH="0" baseline="0" noProof="0">
              <a:ln>
                <a:noFill/>
              </a:ln>
              <a:solidFill>
                <a:prstClr val="black"/>
              </a:solidFill>
              <a:effectLst/>
              <a:uLnTx/>
              <a:uFillTx/>
              <a:latin typeface="+mn-lt"/>
              <a:ea typeface="+mn-ea"/>
              <a:cs typeface="+mn-cs"/>
            </a:rPr>
            <a:t>Daniel Gärttling, </a:t>
          </a:r>
          <a:r>
            <a:rPr lang="de-DE" sz="1100" b="0" i="0" baseline="0">
              <a:solidFill>
                <a:schemeClr val="dk1"/>
              </a:solidFill>
              <a:effectLst/>
              <a:latin typeface="+mn-lt"/>
              <a:ea typeface="+mn-ea"/>
              <a:cs typeface="+mn-cs"/>
            </a:rPr>
            <a:t>Sebastian Glowacki, </a:t>
          </a:r>
          <a:r>
            <a:rPr kumimoji="0" lang="de-DE" sz="1100" b="0" i="0" u="none" strike="noStrike" kern="0" cap="none" spc="0" normalizeH="0" baseline="0" noProof="0">
              <a:ln>
                <a:noFill/>
              </a:ln>
              <a:solidFill>
                <a:prstClr val="black"/>
              </a:solidFill>
              <a:effectLst/>
              <a:uLnTx/>
              <a:uFillTx/>
              <a:latin typeface="+mn-lt"/>
              <a:ea typeface="+mn-ea"/>
              <a:cs typeface="+mn-cs"/>
            </a:rPr>
            <a:t>Ute Perkons</a:t>
          </a:r>
        </a:p>
        <a:p>
          <a:endParaRPr lang="de-DE" sz="1100"/>
        </a:p>
      </xdr:txBody>
    </xdr:sp>
    <xdr:clientData/>
  </xdr:twoCellAnchor>
  <xdr:twoCellAnchor>
    <xdr:from>
      <xdr:col>0</xdr:col>
      <xdr:colOff>23202</xdr:colOff>
      <xdr:row>165</xdr:row>
      <xdr:rowOff>150812</xdr:rowOff>
    </xdr:from>
    <xdr:to>
      <xdr:col>9</xdr:col>
      <xdr:colOff>761390</xdr:colOff>
      <xdr:row>172</xdr:row>
      <xdr:rowOff>58615</xdr:rowOff>
    </xdr:to>
    <xdr:sp macro="" textlink="">
      <xdr:nvSpPr>
        <xdr:cNvPr id="5" name="Textfeld 4">
          <a:extLst>
            <a:ext uri="{FF2B5EF4-FFF2-40B4-BE49-F238E27FC236}">
              <a16:creationId xmlns:a16="http://schemas.microsoft.com/office/drawing/2014/main" id="{EB3BC80E-D19D-42FC-94FC-2798A8DD241F}"/>
            </a:ext>
          </a:extLst>
        </xdr:cNvPr>
        <xdr:cNvSpPr txBox="1"/>
      </xdr:nvSpPr>
      <xdr:spPr>
        <a:xfrm>
          <a:off x="23202" y="34177043"/>
          <a:ext cx="7669457" cy="1292591"/>
        </a:xfrm>
        <a:prstGeom prst="rect">
          <a:avLst/>
        </a:prstGeom>
        <a:solidFill>
          <a:schemeClr val="accent4">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Bitte beachten Sie folgende häufige Fehlerquellen:</a:t>
          </a: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 Es findet keine Kontrolle der Verwendung der Nehmer- oder Geberflächen statt. Sie können also auch unabsichtlich mehrfach mit der gesamten Fläche zugewiesen werden.</a:t>
          </a: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 Wird eine Geberfläche aufgeteilt, muss dies immer in aufeinanderfolgenden Zeilen geschehen.</a:t>
          </a: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Die Liste der Fehlerquellen wird mit den Versions-Updates aktualisiert und erweitert. </a:t>
          </a:r>
          <a:endParaRPr lang="de-DE" sz="1100" b="0"/>
        </a:p>
      </xdr:txBody>
    </xdr:sp>
    <xdr:clientData/>
  </xdr:twoCellAnchor>
  <xdr:twoCellAnchor>
    <xdr:from>
      <xdr:col>0</xdr:col>
      <xdr:colOff>7937</xdr:colOff>
      <xdr:row>172</xdr:row>
      <xdr:rowOff>111124</xdr:rowOff>
    </xdr:from>
    <xdr:to>
      <xdr:col>9</xdr:col>
      <xdr:colOff>754062</xdr:colOff>
      <xdr:row>176</xdr:row>
      <xdr:rowOff>158750</xdr:rowOff>
    </xdr:to>
    <xdr:sp macro="" textlink="">
      <xdr:nvSpPr>
        <xdr:cNvPr id="6" name="Textfeld 5">
          <a:extLst>
            <a:ext uri="{FF2B5EF4-FFF2-40B4-BE49-F238E27FC236}">
              <a16:creationId xmlns:a16="http://schemas.microsoft.com/office/drawing/2014/main" id="{CC5AE599-DB76-49E0-B5C9-27C3753CD62A}"/>
            </a:ext>
          </a:extLst>
        </xdr:cNvPr>
        <xdr:cNvSpPr txBox="1"/>
      </xdr:nvSpPr>
      <xdr:spPr>
        <a:xfrm>
          <a:off x="7937" y="36425187"/>
          <a:ext cx="7683500" cy="841376"/>
        </a:xfrm>
        <a:prstGeom prst="rect">
          <a:avLst/>
        </a:prstGeom>
        <a:solidFill>
          <a:schemeClr val="accent6">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de-DE" sz="1400" b="1"/>
            <a:t>Das Autorenteam wünscht Ihnen viel Erfolg mit dem Einsatz des Cut &amp; Carry-Verfahrens in Ihrem Betrieb! </a:t>
          </a:r>
        </a:p>
        <a:p>
          <a:pPr algn="ctr"/>
          <a:r>
            <a:rPr lang="de-DE" sz="1400"/>
            <a:t>Wir freuen uns, wenn Sie ihre Erfahrungen mit uns teilen!</a:t>
          </a:r>
        </a:p>
      </xdr:txBody>
    </xdr:sp>
    <xdr:clientData/>
  </xdr:twoCellAnchor>
  <xdr:twoCellAnchor editAs="oneCell">
    <xdr:from>
      <xdr:col>0</xdr:col>
      <xdr:colOff>14654</xdr:colOff>
      <xdr:row>0</xdr:row>
      <xdr:rowOff>0</xdr:rowOff>
    </xdr:from>
    <xdr:to>
      <xdr:col>9</xdr:col>
      <xdr:colOff>689342</xdr:colOff>
      <xdr:row>6</xdr:row>
      <xdr:rowOff>95197</xdr:rowOff>
    </xdr:to>
    <xdr:pic>
      <xdr:nvPicPr>
        <xdr:cNvPr id="7" name="Grafik 6">
          <a:extLst>
            <a:ext uri="{FF2B5EF4-FFF2-40B4-BE49-F238E27FC236}">
              <a16:creationId xmlns:a16="http://schemas.microsoft.com/office/drawing/2014/main" id="{260D6500-89B5-476F-AE22-384667C19C98}"/>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9894"/>
        <a:stretch/>
      </xdr:blipFill>
      <xdr:spPr>
        <a:xfrm>
          <a:off x="14654" y="0"/>
          <a:ext cx="7605957" cy="12821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377190</xdr:colOff>
      <xdr:row>12</xdr:row>
      <xdr:rowOff>70489</xdr:rowOff>
    </xdr:from>
    <xdr:to>
      <xdr:col>5</xdr:col>
      <xdr:colOff>335280</xdr:colOff>
      <xdr:row>19</xdr:row>
      <xdr:rowOff>118116</xdr:rowOff>
    </xdr:to>
    <xdr:sp macro="" textlink="">
      <xdr:nvSpPr>
        <xdr:cNvPr id="7" name="Pfeil: nach oben gebogen 6">
          <a:extLst>
            <a:ext uri="{FF2B5EF4-FFF2-40B4-BE49-F238E27FC236}">
              <a16:creationId xmlns:a16="http://schemas.microsoft.com/office/drawing/2014/main" id="{B09E0EDA-ADBA-4D36-8B20-45DDE1AE0A48}"/>
            </a:ext>
          </a:extLst>
        </xdr:cNvPr>
        <xdr:cNvSpPr/>
      </xdr:nvSpPr>
      <xdr:spPr>
        <a:xfrm rot="5400000">
          <a:off x="2641281" y="3719518"/>
          <a:ext cx="2211707" cy="2792730"/>
        </a:xfrm>
        <a:prstGeom prst="bentUpArrow">
          <a:avLst>
            <a:gd name="adj1" fmla="val 2230"/>
            <a:gd name="adj2" fmla="val 4005"/>
            <a:gd name="adj3" fmla="val 10217"/>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de-DE"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26</xdr:col>
      <xdr:colOff>9525</xdr:colOff>
      <xdr:row>6</xdr:row>
      <xdr:rowOff>33336</xdr:rowOff>
    </xdr:from>
    <xdr:to>
      <xdr:col>31</xdr:col>
      <xdr:colOff>657225</xdr:colOff>
      <xdr:row>20</xdr:row>
      <xdr:rowOff>186689</xdr:rowOff>
    </xdr:to>
    <xdr:graphicFrame macro="">
      <xdr:nvGraphicFramePr>
        <xdr:cNvPr id="2" name="Diagramm 1">
          <a:extLst>
            <a:ext uri="{FF2B5EF4-FFF2-40B4-BE49-F238E27FC236}">
              <a16:creationId xmlns:a16="http://schemas.microsoft.com/office/drawing/2014/main" id="{7A3A654A-91B8-4A02-B4C5-478FA29DD7D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67237</xdr:colOff>
      <xdr:row>0</xdr:row>
      <xdr:rowOff>112060</xdr:rowOff>
    </xdr:from>
    <xdr:to>
      <xdr:col>13</xdr:col>
      <xdr:colOff>907675</xdr:colOff>
      <xdr:row>29</xdr:row>
      <xdr:rowOff>207401</xdr:rowOff>
    </xdr:to>
    <xdr:pic>
      <xdr:nvPicPr>
        <xdr:cNvPr id="4" name="Grafik 3">
          <a:extLst>
            <a:ext uri="{FF2B5EF4-FFF2-40B4-BE49-F238E27FC236}">
              <a16:creationId xmlns:a16="http://schemas.microsoft.com/office/drawing/2014/main" id="{BC33FB9E-040B-218B-7430-D2D6684AC974}"/>
            </a:ext>
          </a:extLst>
        </xdr:cNvPr>
        <xdr:cNvPicPr>
          <a:picLocks noChangeAspect="1"/>
        </xdr:cNvPicPr>
      </xdr:nvPicPr>
      <xdr:blipFill>
        <a:blip xmlns:r="http://schemas.openxmlformats.org/officeDocument/2006/relationships" r:embed="rId1"/>
        <a:stretch>
          <a:fillRect/>
        </a:stretch>
      </xdr:blipFill>
      <xdr:spPr>
        <a:xfrm>
          <a:off x="5670178" y="112060"/>
          <a:ext cx="6129615" cy="8342870"/>
        </a:xfrm>
        <a:prstGeom prst="rect">
          <a:avLst/>
        </a:prstGeom>
      </xdr:spPr>
    </xdr:pic>
    <xdr:clientData/>
  </xdr:twoCellAnchor>
  <xdr:twoCellAnchor editAs="oneCell">
    <xdr:from>
      <xdr:col>14</xdr:col>
      <xdr:colOff>163019</xdr:colOff>
      <xdr:row>0</xdr:row>
      <xdr:rowOff>89645</xdr:rowOff>
    </xdr:from>
    <xdr:to>
      <xdr:col>22</xdr:col>
      <xdr:colOff>892727</xdr:colOff>
      <xdr:row>32</xdr:row>
      <xdr:rowOff>78441</xdr:rowOff>
    </xdr:to>
    <xdr:pic>
      <xdr:nvPicPr>
        <xdr:cNvPr id="5" name="Grafik 4">
          <a:extLst>
            <a:ext uri="{FF2B5EF4-FFF2-40B4-BE49-F238E27FC236}">
              <a16:creationId xmlns:a16="http://schemas.microsoft.com/office/drawing/2014/main" id="{59C50329-00D6-D339-26B4-3A83B0FBDBD4}"/>
            </a:ext>
          </a:extLst>
        </xdr:cNvPr>
        <xdr:cNvPicPr>
          <a:picLocks noChangeAspect="1"/>
        </xdr:cNvPicPr>
      </xdr:nvPicPr>
      <xdr:blipFill>
        <a:blip xmlns:r="http://schemas.openxmlformats.org/officeDocument/2006/relationships" r:embed="rId2"/>
        <a:stretch>
          <a:fillRect/>
        </a:stretch>
      </xdr:blipFill>
      <xdr:spPr>
        <a:xfrm>
          <a:off x="12030048" y="89645"/>
          <a:ext cx="6018885" cy="9177620"/>
        </a:xfrm>
        <a:prstGeom prst="rect">
          <a:avLst/>
        </a:prstGeom>
      </xdr:spPr>
    </xdr:pic>
    <xdr:clientData/>
  </xdr:twoCellAnchor>
  <xdr:twoCellAnchor editAs="oneCell">
    <xdr:from>
      <xdr:col>23</xdr:col>
      <xdr:colOff>100854</xdr:colOff>
      <xdr:row>0</xdr:row>
      <xdr:rowOff>176727</xdr:rowOff>
    </xdr:from>
    <xdr:to>
      <xdr:col>31</xdr:col>
      <xdr:colOff>829236</xdr:colOff>
      <xdr:row>32</xdr:row>
      <xdr:rowOff>76923</xdr:rowOff>
    </xdr:to>
    <xdr:pic>
      <xdr:nvPicPr>
        <xdr:cNvPr id="6" name="Grafik 5">
          <a:extLst>
            <a:ext uri="{FF2B5EF4-FFF2-40B4-BE49-F238E27FC236}">
              <a16:creationId xmlns:a16="http://schemas.microsoft.com/office/drawing/2014/main" id="{F46B1FD3-4D10-8FC0-E484-73EE4B65EBA3}"/>
            </a:ext>
          </a:extLst>
        </xdr:cNvPr>
        <xdr:cNvPicPr>
          <a:picLocks noChangeAspect="1"/>
        </xdr:cNvPicPr>
      </xdr:nvPicPr>
      <xdr:blipFill>
        <a:blip xmlns:r="http://schemas.openxmlformats.org/officeDocument/2006/relationships" r:embed="rId3"/>
        <a:stretch>
          <a:fillRect/>
        </a:stretch>
      </xdr:blipFill>
      <xdr:spPr>
        <a:xfrm>
          <a:off x="18209560" y="176727"/>
          <a:ext cx="6017558" cy="908902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oekolandbau.nrw.de/system/files/media/document/file/2026_broschuere-c-und-c.pdf"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C83AA-5759-48BD-AF9D-081F0185F440}">
  <dimension ref="A38:BO133"/>
  <sheetViews>
    <sheetView showGridLines="0" tabSelected="1" zoomScale="130" zoomScaleNormal="130" workbookViewId="0">
      <selection activeCell="A40" sqref="A40:H40"/>
    </sheetView>
  </sheetViews>
  <sheetFormatPr baseColWidth="10" defaultColWidth="11.42578125" defaultRowHeight="15.75" x14ac:dyDescent="0.25"/>
  <cols>
    <col min="1" max="2" width="11.42578125" style="5"/>
    <col min="3" max="3" width="12.5703125" style="5" customWidth="1"/>
    <col min="4" max="8" width="11.42578125" style="5"/>
    <col min="9" max="9" width="11.42578125" style="5" customWidth="1"/>
    <col min="10" max="10" width="11.42578125" style="5"/>
    <col min="11" max="67" width="11.42578125" style="165"/>
    <col min="68" max="16384" width="11.42578125" style="5"/>
  </cols>
  <sheetData>
    <row r="38" spans="1:67" x14ac:dyDescent="0.25">
      <c r="A38" s="162" t="s">
        <v>185</v>
      </c>
      <c r="B38" s="163"/>
      <c r="C38" s="163"/>
      <c r="D38" s="164" t="s">
        <v>184</v>
      </c>
      <c r="E38" s="163"/>
      <c r="F38" s="163"/>
      <c r="G38" s="163"/>
      <c r="H38" s="163"/>
      <c r="I38" s="163"/>
      <c r="J38" s="163"/>
    </row>
    <row r="39" spans="1:67" x14ac:dyDescent="0.25">
      <c r="A39" s="13"/>
    </row>
    <row r="40" spans="1:67" s="112" customFormat="1" ht="66.75" customHeight="1" x14ac:dyDescent="0.25">
      <c r="A40" s="246" t="s">
        <v>140</v>
      </c>
      <c r="B40" s="246"/>
      <c r="C40" s="246"/>
      <c r="D40" s="246"/>
      <c r="E40" s="246"/>
      <c r="F40" s="246"/>
      <c r="G40" s="246"/>
      <c r="H40" s="246"/>
      <c r="K40" s="166"/>
      <c r="L40" s="166"/>
      <c r="M40" s="166"/>
      <c r="N40" s="166"/>
      <c r="O40" s="166"/>
      <c r="P40" s="166"/>
      <c r="Q40" s="166"/>
      <c r="R40" s="166"/>
      <c r="S40" s="166"/>
      <c r="T40" s="166"/>
      <c r="U40" s="166"/>
      <c r="V40" s="166"/>
      <c r="W40" s="166"/>
      <c r="X40" s="166"/>
      <c r="Y40" s="166"/>
      <c r="Z40" s="166"/>
      <c r="AA40" s="166"/>
      <c r="AB40" s="166"/>
      <c r="AC40" s="166"/>
      <c r="AD40" s="166"/>
      <c r="AE40" s="166"/>
      <c r="AF40" s="166"/>
      <c r="AG40" s="166"/>
      <c r="AH40" s="166"/>
      <c r="AI40" s="166"/>
      <c r="AJ40" s="166"/>
      <c r="AK40" s="166"/>
      <c r="AL40" s="166"/>
      <c r="AM40" s="166"/>
      <c r="AN40" s="166"/>
      <c r="AO40" s="166"/>
      <c r="AP40" s="166"/>
      <c r="AQ40" s="166"/>
      <c r="AR40" s="166"/>
      <c r="AS40" s="166"/>
      <c r="AT40" s="166"/>
      <c r="AU40" s="166"/>
      <c r="AV40" s="166"/>
      <c r="AW40" s="166"/>
      <c r="AX40" s="166"/>
      <c r="AY40" s="166"/>
      <c r="AZ40" s="166"/>
      <c r="BA40" s="166"/>
      <c r="BB40" s="166"/>
      <c r="BC40" s="166"/>
      <c r="BD40" s="166"/>
      <c r="BE40" s="166"/>
      <c r="BF40" s="166"/>
      <c r="BG40" s="166"/>
      <c r="BH40" s="166"/>
      <c r="BI40" s="166"/>
      <c r="BJ40" s="166"/>
      <c r="BK40" s="166"/>
      <c r="BL40" s="166"/>
      <c r="BM40" s="166"/>
      <c r="BN40" s="166"/>
      <c r="BO40" s="166"/>
    </row>
    <row r="41" spans="1:67" s="112" customFormat="1" ht="31.5" customHeight="1" x14ac:dyDescent="0.25">
      <c r="A41" s="251" t="s">
        <v>137</v>
      </c>
      <c r="B41" s="251"/>
      <c r="C41" s="251"/>
      <c r="D41" s="251"/>
      <c r="E41" s="251"/>
      <c r="F41" s="251"/>
      <c r="G41" s="251"/>
      <c r="H41" s="251"/>
      <c r="K41" s="166"/>
      <c r="L41" s="166"/>
      <c r="M41" s="166"/>
      <c r="N41" s="166"/>
      <c r="O41" s="166"/>
      <c r="P41" s="166"/>
      <c r="Q41" s="166"/>
      <c r="R41" s="166"/>
      <c r="S41" s="166"/>
      <c r="T41" s="166"/>
      <c r="U41" s="166"/>
      <c r="V41" s="166"/>
      <c r="W41" s="166"/>
      <c r="X41" s="166"/>
      <c r="Y41" s="166"/>
      <c r="Z41" s="166"/>
      <c r="AA41" s="166"/>
      <c r="AB41" s="166"/>
      <c r="AC41" s="166"/>
      <c r="AD41" s="166"/>
      <c r="AE41" s="166"/>
      <c r="AF41" s="166"/>
      <c r="AG41" s="166"/>
      <c r="AH41" s="166"/>
      <c r="AI41" s="166"/>
      <c r="AJ41" s="166"/>
      <c r="AK41" s="166"/>
      <c r="AL41" s="166"/>
      <c r="AM41" s="166"/>
      <c r="AN41" s="166"/>
      <c r="AO41" s="166"/>
      <c r="AP41" s="166"/>
      <c r="AQ41" s="166"/>
      <c r="AR41" s="166"/>
      <c r="AS41" s="166"/>
      <c r="AT41" s="166"/>
      <c r="AU41" s="166"/>
      <c r="AV41" s="166"/>
      <c r="AW41" s="166"/>
      <c r="AX41" s="166"/>
      <c r="AY41" s="166"/>
      <c r="AZ41" s="166"/>
      <c r="BA41" s="166"/>
      <c r="BB41" s="166"/>
      <c r="BC41" s="166"/>
      <c r="BD41" s="166"/>
      <c r="BE41" s="166"/>
      <c r="BF41" s="166"/>
      <c r="BG41" s="166"/>
      <c r="BH41" s="166"/>
      <c r="BI41" s="166"/>
      <c r="BJ41" s="166"/>
      <c r="BK41" s="166"/>
      <c r="BL41" s="166"/>
      <c r="BM41" s="166"/>
      <c r="BN41" s="166"/>
      <c r="BO41" s="166"/>
    </row>
    <row r="42" spans="1:67" s="112" customFormat="1" ht="15" x14ac:dyDescent="0.25">
      <c r="A42" s="252" t="s">
        <v>138</v>
      </c>
      <c r="B42" s="252"/>
      <c r="C42" s="252"/>
      <c r="D42" s="252"/>
      <c r="E42" s="252"/>
      <c r="F42" s="252"/>
      <c r="G42" s="252"/>
      <c r="H42" s="252"/>
      <c r="K42" s="166"/>
      <c r="L42" s="166"/>
      <c r="M42" s="166"/>
      <c r="N42" s="166"/>
      <c r="O42" s="166"/>
      <c r="P42" s="166"/>
      <c r="Q42" s="166"/>
      <c r="R42" s="166"/>
      <c r="S42" s="166"/>
      <c r="T42" s="166"/>
      <c r="U42" s="166"/>
      <c r="V42" s="166"/>
      <c r="W42" s="166"/>
      <c r="X42" s="166"/>
      <c r="Y42" s="166"/>
      <c r="Z42" s="166"/>
      <c r="AA42" s="166"/>
      <c r="AB42" s="166"/>
      <c r="AC42" s="166"/>
      <c r="AD42" s="166"/>
      <c r="AE42" s="166"/>
      <c r="AF42" s="166"/>
      <c r="AG42" s="166"/>
      <c r="AH42" s="166"/>
      <c r="AI42" s="166"/>
      <c r="AJ42" s="166"/>
      <c r="AK42" s="166"/>
      <c r="AL42" s="166"/>
      <c r="AM42" s="166"/>
      <c r="AN42" s="166"/>
      <c r="AO42" s="166"/>
      <c r="AP42" s="166"/>
      <c r="AQ42" s="166"/>
      <c r="AR42" s="166"/>
      <c r="AS42" s="166"/>
      <c r="AT42" s="166"/>
      <c r="AU42" s="166"/>
      <c r="AV42" s="166"/>
      <c r="AW42" s="166"/>
      <c r="AX42" s="166"/>
      <c r="AY42" s="166"/>
      <c r="AZ42" s="166"/>
      <c r="BA42" s="166"/>
      <c r="BB42" s="166"/>
      <c r="BC42" s="166"/>
      <c r="BD42" s="166"/>
      <c r="BE42" s="166"/>
      <c r="BF42" s="166"/>
      <c r="BG42" s="166"/>
      <c r="BH42" s="166"/>
      <c r="BI42" s="166"/>
      <c r="BJ42" s="166"/>
      <c r="BK42" s="166"/>
      <c r="BL42" s="166"/>
      <c r="BM42" s="166"/>
      <c r="BN42" s="166"/>
      <c r="BO42" s="166"/>
    </row>
    <row r="43" spans="1:67" s="112" customFormat="1" ht="15" x14ac:dyDescent="0.25">
      <c r="A43" s="253" t="s">
        <v>53</v>
      </c>
      <c r="B43" s="254"/>
      <c r="C43" s="254"/>
      <c r="D43" s="254"/>
      <c r="E43" s="254"/>
      <c r="F43" s="254"/>
      <c r="G43" s="254"/>
      <c r="H43" s="254"/>
      <c r="I43" s="111"/>
      <c r="J43" s="111"/>
      <c r="K43" s="167"/>
      <c r="L43" s="167"/>
      <c r="M43" s="166"/>
      <c r="N43" s="166"/>
      <c r="O43" s="166"/>
      <c r="P43" s="166"/>
      <c r="Q43" s="166"/>
      <c r="R43" s="166"/>
      <c r="S43" s="166"/>
      <c r="T43" s="166"/>
      <c r="U43" s="166"/>
      <c r="V43" s="166"/>
      <c r="W43" s="166"/>
      <c r="X43" s="166"/>
      <c r="Y43" s="166"/>
      <c r="Z43" s="166"/>
      <c r="AA43" s="166"/>
      <c r="AB43" s="166"/>
      <c r="AC43" s="166"/>
      <c r="AD43" s="166"/>
      <c r="AE43" s="166"/>
      <c r="AF43" s="166"/>
      <c r="AG43" s="166"/>
      <c r="AH43" s="166"/>
      <c r="AI43" s="166"/>
      <c r="AJ43" s="166"/>
      <c r="AK43" s="166"/>
      <c r="AL43" s="166"/>
      <c r="AM43" s="166"/>
      <c r="AN43" s="166"/>
      <c r="AO43" s="166"/>
      <c r="AP43" s="166"/>
      <c r="AQ43" s="166"/>
      <c r="AR43" s="166"/>
      <c r="AS43" s="166"/>
      <c r="AT43" s="166"/>
      <c r="AU43" s="166"/>
      <c r="AV43" s="166"/>
      <c r="AW43" s="166"/>
      <c r="AX43" s="166"/>
      <c r="AY43" s="166"/>
      <c r="AZ43" s="166"/>
      <c r="BA43" s="166"/>
      <c r="BB43" s="166"/>
      <c r="BC43" s="166"/>
      <c r="BD43" s="166"/>
      <c r="BE43" s="166"/>
      <c r="BF43" s="166"/>
      <c r="BG43" s="166"/>
      <c r="BH43" s="166"/>
      <c r="BI43" s="166"/>
      <c r="BJ43" s="166"/>
      <c r="BK43" s="166"/>
      <c r="BL43" s="166"/>
      <c r="BM43" s="166"/>
      <c r="BN43" s="166"/>
      <c r="BO43" s="166"/>
    </row>
    <row r="44" spans="1:67" s="112" customFormat="1" ht="15" x14ac:dyDescent="0.25">
      <c r="A44" s="255" t="s">
        <v>54</v>
      </c>
      <c r="B44" s="256"/>
      <c r="C44" s="256"/>
      <c r="D44" s="256"/>
      <c r="E44" s="256"/>
      <c r="F44" s="256"/>
      <c r="G44" s="256"/>
      <c r="H44" s="256"/>
      <c r="I44" s="111"/>
      <c r="J44" s="111"/>
      <c r="K44" s="167"/>
      <c r="L44" s="167"/>
      <c r="M44" s="166"/>
      <c r="N44" s="166"/>
      <c r="O44" s="166"/>
      <c r="P44" s="166"/>
      <c r="Q44" s="166"/>
      <c r="R44" s="166"/>
      <c r="S44" s="166"/>
      <c r="T44" s="166"/>
      <c r="U44" s="166"/>
      <c r="V44" s="166"/>
      <c r="W44" s="166"/>
      <c r="X44" s="166"/>
      <c r="Y44" s="166"/>
      <c r="Z44" s="166"/>
      <c r="AA44" s="166"/>
      <c r="AB44" s="166"/>
      <c r="AC44" s="166"/>
      <c r="AD44" s="166"/>
      <c r="AE44" s="166"/>
      <c r="AF44" s="166"/>
      <c r="AG44" s="166"/>
      <c r="AH44" s="166"/>
      <c r="AI44" s="166"/>
      <c r="AJ44" s="166"/>
      <c r="AK44" s="166"/>
      <c r="AL44" s="166"/>
      <c r="AM44" s="166"/>
      <c r="AN44" s="166"/>
      <c r="AO44" s="166"/>
      <c r="AP44" s="166"/>
      <c r="AQ44" s="166"/>
      <c r="AR44" s="166"/>
      <c r="AS44" s="166"/>
      <c r="AT44" s="166"/>
      <c r="AU44" s="166"/>
      <c r="AV44" s="166"/>
      <c r="AW44" s="166"/>
      <c r="AX44" s="166"/>
      <c r="AY44" s="166"/>
      <c r="AZ44" s="166"/>
      <c r="BA44" s="166"/>
      <c r="BB44" s="166"/>
      <c r="BC44" s="166"/>
      <c r="BD44" s="166"/>
      <c r="BE44" s="166"/>
      <c r="BF44" s="166"/>
      <c r="BG44" s="166"/>
      <c r="BH44" s="166"/>
      <c r="BI44" s="166"/>
      <c r="BJ44" s="166"/>
      <c r="BK44" s="166"/>
      <c r="BL44" s="166"/>
      <c r="BM44" s="166"/>
      <c r="BN44" s="166"/>
      <c r="BO44" s="166"/>
    </row>
    <row r="45" spans="1:67" s="112" customFormat="1" ht="15.75" customHeight="1" x14ac:dyDescent="0.25">
      <c r="A45" s="249" t="s">
        <v>139</v>
      </c>
      <c r="B45" s="250"/>
      <c r="C45" s="250"/>
      <c r="D45" s="250"/>
      <c r="E45" s="250"/>
      <c r="F45" s="250"/>
      <c r="G45" s="250"/>
      <c r="H45" s="250"/>
      <c r="I45" s="111"/>
      <c r="J45" s="111"/>
      <c r="K45" s="167"/>
      <c r="L45" s="167"/>
      <c r="M45" s="166"/>
      <c r="N45" s="166"/>
      <c r="O45" s="166"/>
      <c r="P45" s="166"/>
      <c r="Q45" s="166"/>
      <c r="R45" s="166"/>
      <c r="S45" s="166"/>
      <c r="T45" s="166"/>
      <c r="U45" s="166"/>
      <c r="V45" s="166"/>
      <c r="W45" s="166"/>
      <c r="X45" s="166"/>
      <c r="Y45" s="166"/>
      <c r="Z45" s="166"/>
      <c r="AA45" s="166"/>
      <c r="AB45" s="166"/>
      <c r="AC45" s="166"/>
      <c r="AD45" s="166"/>
      <c r="AE45" s="166"/>
      <c r="AF45" s="166"/>
      <c r="AG45" s="166"/>
      <c r="AH45" s="166"/>
      <c r="AI45" s="166"/>
      <c r="AJ45" s="166"/>
      <c r="AK45" s="166"/>
      <c r="AL45" s="166"/>
      <c r="AM45" s="166"/>
      <c r="AN45" s="166"/>
      <c r="AO45" s="166"/>
      <c r="AP45" s="166"/>
      <c r="AQ45" s="166"/>
      <c r="AR45" s="166"/>
      <c r="AS45" s="166"/>
      <c r="AT45" s="166"/>
      <c r="AU45" s="166"/>
      <c r="AV45" s="166"/>
      <c r="AW45" s="166"/>
      <c r="AX45" s="166"/>
      <c r="AY45" s="166"/>
      <c r="AZ45" s="166"/>
      <c r="BA45" s="166"/>
      <c r="BB45" s="166"/>
      <c r="BC45" s="166"/>
      <c r="BD45" s="166"/>
      <c r="BE45" s="166"/>
      <c r="BF45" s="166"/>
      <c r="BG45" s="166"/>
      <c r="BH45" s="166"/>
      <c r="BI45" s="166"/>
      <c r="BJ45" s="166"/>
      <c r="BK45" s="166"/>
      <c r="BL45" s="166"/>
      <c r="BM45" s="166"/>
      <c r="BN45" s="166"/>
      <c r="BO45" s="166"/>
    </row>
    <row r="46" spans="1:67" x14ac:dyDescent="0.25">
      <c r="B46" s="4"/>
      <c r="C46" s="4"/>
      <c r="D46" s="4"/>
      <c r="E46" s="4"/>
      <c r="F46" s="4"/>
      <c r="G46" s="4"/>
      <c r="H46" s="4"/>
      <c r="I46" s="4"/>
      <c r="J46" s="4"/>
      <c r="K46" s="168"/>
      <c r="L46" s="168"/>
    </row>
    <row r="47" spans="1:67" x14ac:dyDescent="0.25">
      <c r="A47" s="4"/>
      <c r="B47" s="4"/>
      <c r="C47" s="4"/>
      <c r="D47" s="4"/>
      <c r="E47" s="4"/>
      <c r="F47" s="4"/>
      <c r="G47" s="4"/>
      <c r="H47" s="4"/>
      <c r="I47" s="4"/>
      <c r="J47" s="4"/>
      <c r="K47" s="168"/>
      <c r="L47" s="168"/>
    </row>
    <row r="48" spans="1:67" x14ac:dyDescent="0.25">
      <c r="A48" s="4"/>
      <c r="B48" s="4"/>
      <c r="C48" s="4"/>
      <c r="D48" s="4"/>
      <c r="E48" s="4"/>
      <c r="F48" s="4"/>
      <c r="G48" s="4"/>
      <c r="H48" s="4"/>
      <c r="I48" s="4"/>
      <c r="J48" s="4"/>
      <c r="K48" s="168"/>
      <c r="L48" s="168"/>
    </row>
    <row r="49" spans="1:32" ht="23.25" x14ac:dyDescent="0.35">
      <c r="A49" s="3"/>
      <c r="B49" s="4"/>
      <c r="C49" s="4"/>
      <c r="D49" s="4"/>
      <c r="E49" s="4"/>
      <c r="F49" s="4"/>
      <c r="G49" s="4"/>
      <c r="H49" s="4"/>
      <c r="I49" s="4"/>
      <c r="J49" s="4"/>
      <c r="K49" s="168"/>
      <c r="L49" s="168"/>
      <c r="P49" s="169"/>
    </row>
    <row r="50" spans="1:32" ht="16.5" customHeight="1" x14ac:dyDescent="0.25">
      <c r="A50" s="171"/>
      <c r="B50" s="168"/>
      <c r="C50" s="168"/>
      <c r="D50" s="168"/>
      <c r="E50" s="168"/>
      <c r="F50" s="168"/>
      <c r="G50" s="168"/>
      <c r="H50" s="168"/>
      <c r="I50" s="168"/>
      <c r="J50" s="168"/>
      <c r="K50" s="168"/>
      <c r="L50" s="168"/>
      <c r="P50" s="170"/>
    </row>
    <row r="51" spans="1:32" ht="16.5" customHeight="1" x14ac:dyDescent="0.25">
      <c r="A51" s="171"/>
      <c r="B51" s="168"/>
      <c r="C51" s="168"/>
      <c r="D51" s="168"/>
      <c r="E51" s="168"/>
      <c r="F51" s="168"/>
      <c r="G51" s="168"/>
      <c r="H51" s="168"/>
      <c r="I51" s="168"/>
      <c r="J51" s="168"/>
      <c r="K51" s="168"/>
      <c r="L51" s="168"/>
      <c r="P51" s="170"/>
    </row>
    <row r="52" spans="1:32" ht="40.5" customHeight="1" x14ac:dyDescent="0.25">
      <c r="A52" s="247"/>
      <c r="B52" s="247"/>
      <c r="C52" s="247"/>
      <c r="D52" s="247"/>
      <c r="E52" s="247"/>
      <c r="F52" s="247"/>
      <c r="G52" s="247"/>
      <c r="H52" s="247"/>
      <c r="I52" s="247"/>
      <c r="J52" s="247"/>
      <c r="K52" s="247"/>
      <c r="L52" s="247"/>
      <c r="P52" s="170"/>
    </row>
    <row r="53" spans="1:32" x14ac:dyDescent="0.25">
      <c r="A53" s="170"/>
      <c r="B53" s="168"/>
      <c r="C53" s="168"/>
      <c r="D53" s="168"/>
      <c r="E53" s="168"/>
      <c r="F53" s="168"/>
      <c r="G53" s="168"/>
      <c r="H53" s="168"/>
      <c r="I53" s="168"/>
      <c r="J53" s="168"/>
      <c r="K53" s="168"/>
      <c r="L53" s="168"/>
      <c r="P53" s="170"/>
    </row>
    <row r="54" spans="1:32" x14ac:dyDescent="0.25">
      <c r="A54" s="174"/>
      <c r="B54" s="175"/>
      <c r="C54" s="175"/>
      <c r="D54" s="171"/>
      <c r="E54" s="171"/>
      <c r="F54" s="171"/>
      <c r="G54" s="171"/>
      <c r="H54" s="171"/>
      <c r="I54" s="171"/>
      <c r="J54" s="171"/>
      <c r="K54" s="171"/>
      <c r="L54" s="171"/>
      <c r="M54" s="171"/>
      <c r="N54" s="171"/>
      <c r="O54" s="171"/>
      <c r="P54" s="172"/>
      <c r="Q54" s="171"/>
      <c r="R54" s="171"/>
      <c r="S54" s="171"/>
      <c r="T54" s="171"/>
      <c r="U54" s="171"/>
      <c r="V54" s="171"/>
      <c r="W54" s="171"/>
      <c r="X54" s="171"/>
      <c r="Y54" s="171"/>
      <c r="Z54" s="171"/>
      <c r="AA54" s="171"/>
      <c r="AB54" s="171"/>
      <c r="AC54" s="171"/>
      <c r="AD54" s="171"/>
      <c r="AE54" s="171"/>
      <c r="AF54" s="171"/>
    </row>
    <row r="55" spans="1:32" x14ac:dyDescent="0.25">
      <c r="A55" s="174"/>
      <c r="B55" s="175"/>
      <c r="C55" s="175"/>
      <c r="D55" s="171"/>
      <c r="E55" s="171"/>
      <c r="F55" s="171"/>
      <c r="G55" s="171"/>
      <c r="H55" s="171"/>
      <c r="I55" s="171"/>
      <c r="J55" s="171"/>
      <c r="K55" s="171"/>
      <c r="L55" s="171"/>
      <c r="M55" s="171"/>
      <c r="N55" s="171"/>
      <c r="O55" s="171"/>
      <c r="P55" s="172"/>
      <c r="Q55" s="171"/>
      <c r="R55" s="171"/>
      <c r="S55" s="171"/>
      <c r="T55" s="171"/>
      <c r="U55" s="171"/>
      <c r="V55" s="171"/>
      <c r="W55" s="171"/>
      <c r="X55" s="171"/>
      <c r="Y55" s="171"/>
      <c r="Z55" s="171"/>
      <c r="AA55" s="171"/>
      <c r="AB55" s="171"/>
      <c r="AC55" s="171"/>
      <c r="AD55" s="171"/>
      <c r="AE55" s="171"/>
      <c r="AF55" s="171"/>
    </row>
    <row r="56" spans="1:32" x14ac:dyDescent="0.25">
      <c r="A56" s="174"/>
      <c r="B56" s="175"/>
      <c r="C56" s="175"/>
      <c r="D56" s="171"/>
      <c r="E56" s="171"/>
      <c r="F56" s="171"/>
      <c r="G56" s="171"/>
      <c r="H56" s="171"/>
      <c r="I56" s="171"/>
      <c r="J56" s="171"/>
      <c r="K56" s="171"/>
      <c r="L56" s="171"/>
      <c r="M56" s="171"/>
      <c r="N56" s="171"/>
      <c r="O56" s="171"/>
      <c r="P56" s="172"/>
      <c r="Q56" s="171"/>
      <c r="R56" s="171"/>
      <c r="S56" s="171"/>
      <c r="T56" s="171"/>
      <c r="U56" s="171"/>
      <c r="V56" s="171"/>
      <c r="W56" s="171"/>
      <c r="X56" s="171"/>
      <c r="Y56" s="171"/>
      <c r="Z56" s="171"/>
      <c r="AA56" s="171"/>
      <c r="AB56" s="171"/>
      <c r="AC56" s="171"/>
      <c r="AD56" s="171"/>
      <c r="AE56" s="171"/>
      <c r="AF56" s="171"/>
    </row>
    <row r="57" spans="1:32" x14ac:dyDescent="0.25">
      <c r="A57" s="171"/>
      <c r="B57" s="171"/>
      <c r="C57" s="171"/>
      <c r="D57" s="171"/>
      <c r="E57" s="171"/>
      <c r="F57" s="171"/>
      <c r="G57" s="171"/>
      <c r="H57" s="171"/>
      <c r="I57" s="171"/>
      <c r="J57" s="171"/>
      <c r="K57" s="171"/>
      <c r="L57" s="171"/>
      <c r="M57" s="171"/>
      <c r="N57" s="171"/>
      <c r="O57" s="171"/>
      <c r="P57" s="172"/>
      <c r="Q57" s="171"/>
      <c r="R57" s="171"/>
      <c r="S57" s="171"/>
      <c r="T57" s="171"/>
      <c r="U57" s="171"/>
      <c r="V57" s="171"/>
      <c r="W57" s="171"/>
      <c r="X57" s="171"/>
      <c r="Y57" s="171"/>
      <c r="Z57" s="171"/>
      <c r="AA57" s="171"/>
      <c r="AB57" s="171"/>
      <c r="AC57" s="171"/>
      <c r="AD57" s="171"/>
      <c r="AE57" s="171"/>
      <c r="AF57" s="171"/>
    </row>
    <row r="58" spans="1:32" ht="47.25" customHeight="1" x14ac:dyDescent="0.25">
      <c r="A58" s="248"/>
      <c r="B58" s="248"/>
      <c r="C58" s="248"/>
      <c r="D58" s="248"/>
      <c r="E58" s="248"/>
      <c r="F58" s="248"/>
      <c r="G58" s="248"/>
      <c r="H58" s="248"/>
      <c r="I58" s="248"/>
      <c r="J58" s="248"/>
      <c r="K58" s="248"/>
      <c r="L58" s="173"/>
      <c r="M58" s="171"/>
      <c r="N58" s="171"/>
      <c r="O58" s="171"/>
      <c r="P58" s="172"/>
      <c r="Q58" s="171"/>
      <c r="R58" s="171"/>
      <c r="S58" s="171"/>
      <c r="T58" s="171"/>
      <c r="U58" s="171"/>
      <c r="V58" s="171"/>
      <c r="W58" s="171"/>
      <c r="X58" s="171"/>
      <c r="Y58" s="171"/>
      <c r="Z58" s="171"/>
      <c r="AA58" s="171"/>
      <c r="AB58" s="171"/>
      <c r="AC58" s="171"/>
      <c r="AD58" s="171"/>
      <c r="AE58" s="171"/>
      <c r="AF58" s="171"/>
    </row>
    <row r="59" spans="1:32" ht="44.25" customHeight="1" x14ac:dyDescent="0.25">
      <c r="A59" s="248"/>
      <c r="B59" s="248"/>
      <c r="C59" s="248"/>
      <c r="D59" s="248"/>
      <c r="E59" s="248"/>
      <c r="F59" s="248"/>
      <c r="G59" s="248"/>
      <c r="H59" s="248"/>
      <c r="I59" s="248"/>
      <c r="J59" s="248"/>
      <c r="K59" s="248"/>
      <c r="L59" s="248"/>
      <c r="M59" s="171"/>
      <c r="N59" s="174"/>
      <c r="O59" s="175"/>
      <c r="P59" s="171"/>
      <c r="Q59" s="171"/>
      <c r="R59" s="171"/>
      <c r="S59" s="171"/>
      <c r="T59" s="171"/>
      <c r="U59" s="171"/>
      <c r="V59" s="171"/>
      <c r="W59" s="171"/>
      <c r="X59" s="171"/>
      <c r="Y59" s="171"/>
      <c r="Z59" s="171"/>
      <c r="AA59" s="171"/>
      <c r="AB59" s="171"/>
      <c r="AC59" s="171"/>
      <c r="AD59" s="171"/>
      <c r="AE59" s="171"/>
      <c r="AF59" s="171"/>
    </row>
    <row r="60" spans="1:32" x14ac:dyDescent="0.25">
      <c r="A60" s="171"/>
      <c r="B60" s="171"/>
      <c r="C60" s="171"/>
      <c r="D60" s="171"/>
      <c r="E60" s="171"/>
      <c r="F60" s="171"/>
      <c r="G60" s="171"/>
      <c r="H60" s="171"/>
      <c r="I60" s="171"/>
      <c r="J60" s="171"/>
      <c r="K60" s="171"/>
      <c r="L60" s="171"/>
      <c r="M60" s="171"/>
      <c r="N60" s="174"/>
      <c r="O60" s="175"/>
      <c r="P60" s="171"/>
      <c r="Q60" s="171"/>
      <c r="R60" s="171"/>
      <c r="S60" s="171"/>
      <c r="T60" s="171"/>
      <c r="U60" s="171"/>
      <c r="V60" s="171"/>
      <c r="W60" s="171"/>
      <c r="X60" s="171"/>
      <c r="Y60" s="171"/>
      <c r="Z60" s="171"/>
      <c r="AA60" s="171"/>
      <c r="AB60" s="171"/>
      <c r="AC60" s="171"/>
      <c r="AD60" s="171"/>
      <c r="AE60" s="171"/>
      <c r="AF60" s="171"/>
    </row>
    <row r="61" spans="1:32" x14ac:dyDescent="0.25">
      <c r="A61" s="165"/>
      <c r="B61" s="165"/>
      <c r="C61" s="165"/>
      <c r="D61" s="165"/>
      <c r="E61" s="165"/>
      <c r="F61" s="165"/>
      <c r="G61" s="165"/>
      <c r="H61" s="165"/>
      <c r="I61" s="165"/>
      <c r="J61" s="171"/>
      <c r="K61" s="171"/>
      <c r="L61" s="171"/>
      <c r="M61" s="171"/>
      <c r="N61" s="171"/>
      <c r="O61" s="171"/>
      <c r="P61" s="171"/>
      <c r="Q61" s="171"/>
      <c r="R61" s="171"/>
      <c r="S61" s="171"/>
      <c r="T61" s="171"/>
      <c r="U61" s="171"/>
      <c r="V61" s="171"/>
      <c r="W61" s="171"/>
      <c r="X61" s="171"/>
      <c r="Y61" s="171"/>
      <c r="Z61" s="171"/>
      <c r="AA61" s="171"/>
      <c r="AB61" s="171"/>
      <c r="AC61" s="171"/>
      <c r="AD61" s="171"/>
      <c r="AE61" s="171"/>
      <c r="AF61" s="171"/>
    </row>
    <row r="62" spans="1:32" x14ac:dyDescent="0.25">
      <c r="J62" s="6"/>
      <c r="K62" s="171"/>
      <c r="L62" s="171"/>
      <c r="M62" s="171"/>
      <c r="N62" s="170"/>
      <c r="O62" s="176"/>
      <c r="P62" s="176"/>
      <c r="Q62" s="176"/>
      <c r="R62" s="176"/>
      <c r="S62" s="176"/>
      <c r="T62" s="176"/>
      <c r="U62" s="176"/>
      <c r="V62" s="176"/>
      <c r="W62" s="171"/>
      <c r="X62" s="171"/>
      <c r="Y62" s="171"/>
      <c r="Z62" s="171"/>
      <c r="AA62" s="171"/>
      <c r="AB62" s="171"/>
      <c r="AC62" s="171"/>
      <c r="AD62" s="171"/>
      <c r="AE62" s="171"/>
      <c r="AF62" s="171"/>
    </row>
    <row r="63" spans="1:32" x14ac:dyDescent="0.25">
      <c r="J63" s="6"/>
      <c r="K63" s="171"/>
      <c r="L63" s="171"/>
      <c r="M63" s="171"/>
      <c r="N63" s="170"/>
      <c r="O63" s="176"/>
      <c r="P63" s="176"/>
      <c r="Q63" s="176"/>
      <c r="R63" s="176"/>
      <c r="S63" s="176"/>
      <c r="T63" s="176"/>
      <c r="U63" s="176"/>
      <c r="V63" s="176"/>
      <c r="W63" s="171"/>
      <c r="X63" s="171"/>
      <c r="Y63" s="171"/>
      <c r="Z63" s="171"/>
      <c r="AA63" s="171"/>
      <c r="AB63" s="171"/>
      <c r="AC63" s="171"/>
      <c r="AD63" s="171"/>
      <c r="AE63" s="171"/>
      <c r="AF63" s="171"/>
    </row>
    <row r="64" spans="1:32" x14ac:dyDescent="0.25">
      <c r="J64" s="45"/>
      <c r="K64" s="176"/>
      <c r="L64" s="176"/>
      <c r="M64" s="171"/>
      <c r="N64" s="170"/>
      <c r="O64" s="176"/>
      <c r="P64" s="176"/>
      <c r="Q64" s="176"/>
      <c r="R64" s="176"/>
      <c r="S64" s="176"/>
      <c r="T64" s="176"/>
      <c r="U64" s="176"/>
      <c r="V64" s="176"/>
      <c r="W64" s="171"/>
      <c r="X64" s="171"/>
      <c r="Y64" s="171"/>
      <c r="Z64" s="171"/>
      <c r="AA64" s="171"/>
      <c r="AB64" s="171"/>
      <c r="AC64" s="171"/>
      <c r="AD64" s="171"/>
      <c r="AE64" s="171"/>
      <c r="AF64" s="171"/>
    </row>
    <row r="65" spans="10:32" x14ac:dyDescent="0.25">
      <c r="J65" s="45"/>
      <c r="K65" s="176"/>
      <c r="L65" s="176"/>
      <c r="M65" s="171"/>
      <c r="N65" s="172"/>
      <c r="O65" s="176"/>
      <c r="P65" s="176"/>
      <c r="Q65" s="176"/>
      <c r="R65" s="176"/>
      <c r="S65" s="176"/>
      <c r="T65" s="176"/>
      <c r="U65" s="176"/>
      <c r="V65" s="176"/>
      <c r="W65" s="171"/>
      <c r="X65" s="171"/>
      <c r="Y65" s="171"/>
      <c r="Z65" s="171"/>
      <c r="AA65" s="171"/>
      <c r="AB65" s="171"/>
      <c r="AC65" s="171"/>
      <c r="AD65" s="171"/>
      <c r="AE65" s="171"/>
      <c r="AF65" s="171"/>
    </row>
    <row r="66" spans="10:32" ht="17.25" customHeight="1" x14ac:dyDescent="0.25">
      <c r="J66" s="45"/>
      <c r="K66" s="176"/>
      <c r="L66" s="176"/>
      <c r="M66" s="171"/>
      <c r="N66" s="172"/>
      <c r="O66" s="176"/>
      <c r="P66" s="176"/>
      <c r="Q66" s="176"/>
      <c r="R66" s="176"/>
      <c r="S66" s="176"/>
      <c r="T66" s="176"/>
      <c r="U66" s="176"/>
      <c r="V66" s="176"/>
      <c r="W66" s="171"/>
      <c r="X66" s="171"/>
      <c r="Y66" s="171"/>
      <c r="Z66" s="171"/>
      <c r="AA66" s="171"/>
      <c r="AB66" s="171"/>
      <c r="AC66" s="171"/>
      <c r="AD66" s="171"/>
      <c r="AE66" s="171"/>
      <c r="AF66" s="171"/>
    </row>
    <row r="67" spans="10:32" ht="17.25" customHeight="1" x14ac:dyDescent="0.25">
      <c r="J67" s="45"/>
      <c r="K67" s="176"/>
      <c r="L67" s="176"/>
      <c r="M67" s="171"/>
      <c r="N67" s="172"/>
      <c r="W67" s="171"/>
      <c r="X67" s="171"/>
      <c r="Y67" s="171"/>
      <c r="Z67" s="171"/>
      <c r="AA67" s="171"/>
      <c r="AB67" s="171"/>
      <c r="AC67" s="171"/>
      <c r="AD67" s="171"/>
      <c r="AE67" s="171"/>
      <c r="AF67" s="171"/>
    </row>
    <row r="68" spans="10:32" ht="17.25" customHeight="1" x14ac:dyDescent="0.25">
      <c r="J68" s="45"/>
      <c r="K68" s="176"/>
      <c r="L68" s="176"/>
      <c r="M68" s="171"/>
      <c r="N68" s="170"/>
      <c r="W68" s="171"/>
      <c r="X68" s="171"/>
      <c r="Y68" s="171"/>
      <c r="Z68" s="171"/>
      <c r="AA68" s="171"/>
      <c r="AB68" s="171"/>
      <c r="AC68" s="171"/>
      <c r="AD68" s="171"/>
      <c r="AE68" s="171"/>
      <c r="AF68" s="171"/>
    </row>
    <row r="69" spans="10:32" x14ac:dyDescent="0.25">
      <c r="N69" s="170"/>
    </row>
    <row r="71" spans="10:32" x14ac:dyDescent="0.25">
      <c r="N71" s="174"/>
      <c r="O71" s="175"/>
      <c r="P71" s="171"/>
      <c r="Q71" s="171"/>
      <c r="R71" s="171"/>
      <c r="S71" s="171"/>
      <c r="T71" s="171"/>
      <c r="U71" s="171"/>
      <c r="V71" s="171"/>
    </row>
    <row r="72" spans="10:32" x14ac:dyDescent="0.25">
      <c r="N72" s="174"/>
      <c r="O72" s="175"/>
      <c r="P72" s="171"/>
      <c r="Q72" s="171"/>
      <c r="R72" s="171"/>
      <c r="S72" s="171"/>
      <c r="T72" s="171"/>
      <c r="U72" s="171"/>
      <c r="V72" s="171"/>
    </row>
    <row r="73" spans="10:32" x14ac:dyDescent="0.25">
      <c r="J73" s="6"/>
      <c r="K73" s="171"/>
      <c r="L73" s="171"/>
      <c r="N73" s="171"/>
      <c r="O73" s="171"/>
      <c r="P73" s="171"/>
      <c r="Q73" s="171"/>
      <c r="R73" s="171"/>
      <c r="S73" s="171"/>
      <c r="T73" s="171"/>
      <c r="U73" s="171"/>
      <c r="V73" s="171"/>
    </row>
    <row r="74" spans="10:32" x14ac:dyDescent="0.25">
      <c r="J74" s="6"/>
      <c r="K74" s="171"/>
      <c r="L74" s="171"/>
      <c r="N74" s="170"/>
      <c r="O74" s="171"/>
      <c r="P74" s="171"/>
      <c r="Q74" s="171"/>
      <c r="R74" s="171"/>
      <c r="S74" s="171"/>
      <c r="T74" s="171"/>
      <c r="U74" s="171"/>
      <c r="V74" s="171"/>
    </row>
    <row r="75" spans="10:32" ht="17.25" customHeight="1" x14ac:dyDescent="0.25">
      <c r="J75" s="6"/>
      <c r="K75" s="171"/>
      <c r="L75" s="171"/>
      <c r="N75" s="170"/>
      <c r="O75" s="171"/>
      <c r="P75" s="171"/>
      <c r="Q75" s="171"/>
      <c r="R75" s="171"/>
      <c r="S75" s="171"/>
      <c r="T75" s="171"/>
      <c r="U75" s="171"/>
      <c r="V75" s="171"/>
    </row>
    <row r="76" spans="10:32" ht="17.25" customHeight="1" x14ac:dyDescent="0.25">
      <c r="J76" s="6"/>
      <c r="K76" s="171"/>
      <c r="L76" s="171"/>
      <c r="N76" s="172"/>
      <c r="O76" s="171"/>
      <c r="P76" s="171"/>
      <c r="Q76" s="171"/>
      <c r="R76" s="171"/>
      <c r="S76" s="171"/>
      <c r="T76" s="171"/>
      <c r="U76" s="171"/>
      <c r="V76" s="171"/>
    </row>
    <row r="77" spans="10:32" ht="17.25" customHeight="1" x14ac:dyDescent="0.25">
      <c r="J77" s="6"/>
      <c r="K77" s="171"/>
      <c r="L77" s="171"/>
      <c r="N77" s="172"/>
      <c r="O77" s="171"/>
      <c r="P77" s="171"/>
      <c r="Q77" s="171"/>
      <c r="R77" s="171"/>
      <c r="S77" s="171"/>
      <c r="T77" s="171"/>
      <c r="U77" s="171"/>
      <c r="V77" s="171"/>
    </row>
    <row r="78" spans="10:32" ht="17.25" customHeight="1" x14ac:dyDescent="0.25">
      <c r="J78" s="6"/>
      <c r="K78" s="171"/>
      <c r="L78" s="171"/>
      <c r="N78" s="172"/>
      <c r="O78" s="171"/>
      <c r="P78" s="171"/>
      <c r="Q78" s="171"/>
      <c r="R78" s="171"/>
      <c r="S78" s="171"/>
      <c r="T78" s="171"/>
      <c r="U78" s="171"/>
      <c r="V78" s="171"/>
    </row>
    <row r="79" spans="10:32" ht="17.25" customHeight="1" x14ac:dyDescent="0.25">
      <c r="J79" s="6"/>
      <c r="K79" s="171"/>
      <c r="L79" s="171"/>
      <c r="N79" s="172"/>
      <c r="O79" s="171"/>
      <c r="P79" s="171"/>
      <c r="Q79" s="171"/>
      <c r="R79" s="171"/>
      <c r="S79" s="171"/>
      <c r="T79" s="171"/>
      <c r="U79" s="171"/>
      <c r="V79" s="171"/>
    </row>
    <row r="80" spans="10:32" ht="17.25" customHeight="1" x14ac:dyDescent="0.25">
      <c r="J80" s="6"/>
      <c r="K80" s="171"/>
      <c r="L80" s="171"/>
      <c r="N80" s="172"/>
      <c r="O80" s="171"/>
      <c r="P80" s="171"/>
      <c r="Q80" s="171"/>
      <c r="R80" s="171"/>
      <c r="S80" s="171"/>
      <c r="T80" s="171"/>
      <c r="U80" s="171"/>
      <c r="V80" s="171"/>
    </row>
    <row r="81" spans="10:32" ht="17.25" customHeight="1" x14ac:dyDescent="0.25">
      <c r="J81" s="6"/>
      <c r="K81" s="171"/>
      <c r="L81" s="171"/>
      <c r="N81" s="170"/>
      <c r="O81" s="171"/>
      <c r="P81" s="171"/>
      <c r="Q81" s="171"/>
      <c r="R81" s="171"/>
      <c r="S81" s="171"/>
      <c r="T81" s="171"/>
      <c r="U81" s="171"/>
      <c r="V81" s="171"/>
    </row>
    <row r="82" spans="10:32" ht="17.25" customHeight="1" x14ac:dyDescent="0.25">
      <c r="J82" s="6"/>
      <c r="K82" s="171"/>
      <c r="L82" s="171"/>
      <c r="N82" s="177"/>
      <c r="O82" s="168"/>
      <c r="P82" s="171"/>
      <c r="Q82" s="171"/>
      <c r="R82" s="171"/>
      <c r="S82" s="171"/>
      <c r="T82" s="171"/>
      <c r="U82" s="171"/>
      <c r="V82" s="171"/>
    </row>
    <row r="83" spans="10:32" ht="17.25" customHeight="1" x14ac:dyDescent="0.25">
      <c r="J83" s="6"/>
      <c r="K83" s="171"/>
      <c r="L83" s="171"/>
      <c r="N83" s="170"/>
      <c r="O83" s="171"/>
      <c r="P83" s="171"/>
      <c r="Q83" s="171"/>
      <c r="R83" s="171"/>
      <c r="S83" s="171"/>
      <c r="T83" s="171"/>
      <c r="U83" s="171"/>
      <c r="V83" s="171"/>
    </row>
    <row r="84" spans="10:32" ht="17.25" customHeight="1" x14ac:dyDescent="0.25">
      <c r="J84" s="6"/>
      <c r="K84" s="171"/>
      <c r="L84" s="171"/>
    </row>
    <row r="85" spans="10:32" ht="17.25" customHeight="1" x14ac:dyDescent="0.25">
      <c r="J85" s="6"/>
      <c r="K85" s="171"/>
      <c r="L85" s="171"/>
      <c r="N85" s="171"/>
      <c r="O85" s="171"/>
      <c r="P85" s="171"/>
      <c r="Q85" s="171"/>
      <c r="R85" s="171"/>
      <c r="S85" s="171"/>
      <c r="T85" s="171"/>
      <c r="U85" s="171"/>
      <c r="V85" s="171"/>
    </row>
    <row r="86" spans="10:32" ht="17.25" customHeight="1" x14ac:dyDescent="0.25">
      <c r="N86" s="174"/>
      <c r="O86" s="175"/>
      <c r="P86" s="171"/>
      <c r="Q86" s="171"/>
      <c r="R86" s="171"/>
      <c r="S86" s="171"/>
      <c r="T86" s="171"/>
      <c r="U86" s="171"/>
      <c r="V86" s="171"/>
    </row>
    <row r="87" spans="10:32" x14ac:dyDescent="0.25">
      <c r="J87" s="6"/>
      <c r="K87" s="171"/>
      <c r="L87" s="171"/>
      <c r="M87" s="171"/>
      <c r="N87" s="174"/>
      <c r="O87" s="175"/>
      <c r="P87" s="171"/>
      <c r="Q87" s="171"/>
      <c r="R87" s="171"/>
      <c r="S87" s="171"/>
      <c r="T87" s="171"/>
      <c r="U87" s="171"/>
      <c r="V87" s="171"/>
      <c r="X87" s="171"/>
      <c r="Y87" s="171"/>
      <c r="Z87" s="171"/>
      <c r="AA87" s="171"/>
      <c r="AB87" s="171"/>
      <c r="AC87" s="171"/>
      <c r="AD87" s="171"/>
      <c r="AE87" s="171"/>
      <c r="AF87" s="171"/>
    </row>
    <row r="88" spans="10:32" x14ac:dyDescent="0.25">
      <c r="J88" s="6"/>
      <c r="K88" s="171"/>
      <c r="L88" s="171"/>
      <c r="M88" s="171"/>
      <c r="N88" s="171"/>
      <c r="O88" s="171"/>
      <c r="P88" s="171"/>
      <c r="Q88" s="171"/>
      <c r="R88" s="171"/>
      <c r="S88" s="171"/>
      <c r="T88" s="171"/>
      <c r="U88" s="171"/>
      <c r="V88" s="171"/>
      <c r="X88" s="171"/>
      <c r="Y88" s="171"/>
      <c r="Z88" s="171"/>
      <c r="AA88" s="171"/>
      <c r="AB88" s="171"/>
      <c r="AC88" s="171"/>
      <c r="AD88" s="171"/>
      <c r="AE88" s="171"/>
      <c r="AF88" s="171"/>
    </row>
    <row r="89" spans="10:32" x14ac:dyDescent="0.25">
      <c r="J89" s="6"/>
      <c r="K89" s="171"/>
      <c r="L89" s="171"/>
      <c r="M89" s="171"/>
      <c r="N89" s="171"/>
      <c r="O89" s="171"/>
      <c r="P89" s="171"/>
      <c r="Q89" s="171"/>
      <c r="R89" s="171"/>
      <c r="S89" s="171"/>
      <c r="T89" s="171"/>
      <c r="U89" s="171"/>
      <c r="V89" s="171"/>
      <c r="X89" s="171"/>
      <c r="Y89" s="171"/>
      <c r="Z89" s="171"/>
      <c r="AA89" s="171"/>
      <c r="AB89" s="171"/>
      <c r="AC89" s="171"/>
      <c r="AD89" s="171"/>
      <c r="AE89" s="171"/>
      <c r="AF89" s="171"/>
    </row>
    <row r="90" spans="10:32" x14ac:dyDescent="0.25">
      <c r="J90" s="6"/>
      <c r="K90" s="171"/>
      <c r="L90" s="171"/>
      <c r="M90" s="171"/>
      <c r="N90" s="171"/>
      <c r="O90" s="171"/>
      <c r="P90" s="171"/>
      <c r="Q90" s="171"/>
      <c r="R90" s="171"/>
      <c r="S90" s="171"/>
      <c r="T90" s="171"/>
      <c r="U90" s="171"/>
      <c r="V90" s="171"/>
      <c r="X90" s="171"/>
      <c r="Y90" s="171"/>
      <c r="Z90" s="171"/>
      <c r="AA90" s="171"/>
      <c r="AB90" s="171"/>
      <c r="AC90" s="171"/>
      <c r="AD90" s="171"/>
      <c r="AE90" s="171"/>
      <c r="AF90" s="171"/>
    </row>
    <row r="91" spans="10:32" x14ac:dyDescent="0.25">
      <c r="J91" s="6"/>
      <c r="K91" s="171"/>
      <c r="L91" s="171"/>
      <c r="M91" s="171"/>
      <c r="N91" s="171"/>
      <c r="O91" s="171"/>
      <c r="P91" s="171"/>
      <c r="Q91" s="171"/>
      <c r="R91" s="171"/>
      <c r="S91" s="171"/>
      <c r="T91" s="171"/>
      <c r="U91" s="171"/>
      <c r="V91" s="171"/>
      <c r="X91" s="171"/>
      <c r="Y91" s="171"/>
      <c r="Z91" s="171"/>
      <c r="AA91" s="171"/>
      <c r="AB91" s="171"/>
      <c r="AC91" s="171"/>
      <c r="AD91" s="171"/>
      <c r="AE91" s="171"/>
      <c r="AF91" s="171"/>
    </row>
    <row r="92" spans="10:32" x14ac:dyDescent="0.25">
      <c r="J92" s="6"/>
      <c r="K92" s="171"/>
      <c r="L92" s="171"/>
      <c r="M92" s="171"/>
      <c r="N92" s="171"/>
      <c r="O92" s="171"/>
      <c r="P92" s="171"/>
      <c r="Q92" s="171"/>
      <c r="R92" s="171"/>
      <c r="S92" s="171"/>
      <c r="T92" s="171"/>
      <c r="U92" s="171"/>
      <c r="V92" s="171"/>
      <c r="X92" s="171"/>
      <c r="Y92" s="171"/>
      <c r="Z92" s="171"/>
      <c r="AA92" s="171"/>
      <c r="AB92" s="171"/>
      <c r="AC92" s="171"/>
      <c r="AD92" s="171"/>
      <c r="AE92" s="171"/>
      <c r="AF92" s="171"/>
    </row>
    <row r="93" spans="10:32" x14ac:dyDescent="0.25">
      <c r="J93" s="6"/>
      <c r="K93" s="171"/>
      <c r="L93" s="171"/>
      <c r="M93" s="171"/>
      <c r="N93" s="171"/>
      <c r="O93" s="171"/>
      <c r="P93" s="171"/>
      <c r="Q93" s="171"/>
      <c r="R93" s="171"/>
      <c r="S93" s="171"/>
      <c r="T93" s="171"/>
      <c r="U93" s="171"/>
      <c r="V93" s="171"/>
      <c r="X93" s="171"/>
      <c r="Y93" s="171"/>
      <c r="Z93" s="171"/>
      <c r="AA93" s="171"/>
      <c r="AB93" s="171"/>
      <c r="AC93" s="171"/>
      <c r="AD93" s="171"/>
      <c r="AE93" s="171"/>
      <c r="AF93" s="171"/>
    </row>
    <row r="94" spans="10:32" x14ac:dyDescent="0.25">
      <c r="J94" s="6"/>
      <c r="K94" s="171"/>
      <c r="L94" s="171"/>
      <c r="M94" s="171"/>
      <c r="N94" s="171"/>
      <c r="O94" s="171"/>
      <c r="P94" s="171"/>
      <c r="Q94" s="171"/>
      <c r="R94" s="171"/>
      <c r="S94" s="171"/>
      <c r="T94" s="171"/>
      <c r="U94" s="171"/>
      <c r="V94" s="171"/>
      <c r="X94" s="171"/>
      <c r="Y94" s="171"/>
      <c r="Z94" s="171"/>
      <c r="AA94" s="171"/>
      <c r="AB94" s="171"/>
      <c r="AC94" s="171"/>
      <c r="AD94" s="171"/>
      <c r="AE94" s="171"/>
      <c r="AF94" s="171"/>
    </row>
    <row r="95" spans="10:32" x14ac:dyDescent="0.25">
      <c r="J95" s="6"/>
      <c r="K95" s="171"/>
      <c r="L95" s="171"/>
      <c r="M95" s="171"/>
      <c r="N95" s="171"/>
      <c r="O95" s="171"/>
      <c r="P95" s="171"/>
      <c r="Q95" s="171"/>
      <c r="R95" s="171"/>
      <c r="S95" s="171"/>
      <c r="T95" s="171"/>
      <c r="U95" s="171"/>
      <c r="V95" s="171"/>
      <c r="X95" s="171"/>
      <c r="Y95" s="171"/>
      <c r="Z95" s="171"/>
      <c r="AA95" s="171"/>
      <c r="AB95" s="171"/>
      <c r="AC95" s="171"/>
      <c r="AD95" s="171"/>
      <c r="AE95" s="171"/>
      <c r="AF95" s="171"/>
    </row>
    <row r="96" spans="10:32" x14ac:dyDescent="0.25">
      <c r="J96" s="6"/>
      <c r="K96" s="171"/>
      <c r="L96" s="171"/>
      <c r="M96" s="171"/>
      <c r="N96" s="171"/>
      <c r="O96" s="171"/>
      <c r="P96" s="171"/>
      <c r="Q96" s="171"/>
      <c r="R96" s="171"/>
      <c r="S96" s="171"/>
      <c r="T96" s="171"/>
      <c r="U96" s="171"/>
      <c r="V96" s="171"/>
      <c r="X96" s="171"/>
      <c r="Y96" s="171"/>
      <c r="Z96" s="171"/>
      <c r="AA96" s="171"/>
      <c r="AB96" s="171"/>
      <c r="AC96" s="171"/>
      <c r="AD96" s="171"/>
      <c r="AE96" s="171"/>
      <c r="AF96" s="171"/>
    </row>
    <row r="97" spans="10:32" x14ac:dyDescent="0.25">
      <c r="J97" s="6"/>
      <c r="K97" s="171"/>
      <c r="L97" s="171"/>
      <c r="M97" s="171"/>
      <c r="N97" s="171"/>
      <c r="O97" s="171"/>
      <c r="P97" s="171"/>
      <c r="Q97" s="171"/>
      <c r="R97" s="171"/>
      <c r="S97" s="171"/>
      <c r="T97" s="171"/>
      <c r="U97" s="171"/>
      <c r="V97" s="171"/>
      <c r="X97" s="171"/>
      <c r="Y97" s="171"/>
      <c r="Z97" s="171"/>
      <c r="AA97" s="171"/>
      <c r="AB97" s="171"/>
      <c r="AC97" s="171"/>
      <c r="AD97" s="171"/>
      <c r="AE97" s="171"/>
      <c r="AF97" s="171"/>
    </row>
    <row r="98" spans="10:32" x14ac:dyDescent="0.25">
      <c r="J98" s="6"/>
      <c r="K98" s="171"/>
      <c r="L98" s="171"/>
      <c r="M98" s="171"/>
      <c r="N98" s="170"/>
      <c r="P98" s="171"/>
      <c r="Q98" s="171"/>
      <c r="R98" s="171"/>
      <c r="S98" s="171"/>
      <c r="T98" s="171"/>
      <c r="U98" s="171"/>
      <c r="V98" s="171"/>
      <c r="X98" s="171"/>
      <c r="Y98" s="171"/>
      <c r="Z98" s="171"/>
      <c r="AA98" s="171"/>
      <c r="AB98" s="171"/>
      <c r="AC98" s="171"/>
      <c r="AD98" s="171"/>
      <c r="AE98" s="171"/>
      <c r="AF98" s="171"/>
    </row>
    <row r="99" spans="10:32" x14ac:dyDescent="0.25">
      <c r="J99" s="6"/>
      <c r="K99" s="171"/>
      <c r="L99" s="171"/>
      <c r="M99" s="171"/>
      <c r="N99" s="171"/>
      <c r="O99" s="171"/>
      <c r="P99" s="171"/>
      <c r="Q99" s="171"/>
      <c r="R99" s="171"/>
      <c r="S99" s="171"/>
      <c r="T99" s="171"/>
      <c r="U99" s="171"/>
      <c r="V99" s="171"/>
      <c r="X99" s="171"/>
      <c r="Y99" s="171"/>
      <c r="Z99" s="171"/>
      <c r="AA99" s="171"/>
      <c r="AB99" s="171"/>
      <c r="AC99" s="171"/>
      <c r="AD99" s="171"/>
      <c r="AE99" s="171"/>
      <c r="AF99" s="171"/>
    </row>
    <row r="101" spans="10:32" x14ac:dyDescent="0.25">
      <c r="J101" s="6"/>
      <c r="K101" s="171"/>
      <c r="L101" s="171"/>
      <c r="M101" s="171"/>
      <c r="N101" s="171"/>
      <c r="P101" s="171"/>
      <c r="X101" s="171"/>
      <c r="Y101" s="171"/>
      <c r="Z101" s="171"/>
      <c r="AA101" s="171"/>
      <c r="AB101" s="171"/>
      <c r="AC101" s="171"/>
      <c r="AD101" s="171"/>
      <c r="AE101" s="171"/>
      <c r="AF101" s="171"/>
    </row>
    <row r="102" spans="10:32" x14ac:dyDescent="0.25">
      <c r="J102" s="6"/>
      <c r="K102" s="171"/>
      <c r="L102" s="171"/>
      <c r="M102" s="171"/>
      <c r="N102" s="171"/>
      <c r="X102" s="171"/>
      <c r="Y102" s="171"/>
      <c r="Z102" s="171"/>
      <c r="AA102" s="171"/>
      <c r="AB102" s="171"/>
      <c r="AC102" s="171"/>
      <c r="AD102" s="171"/>
      <c r="AE102" s="171"/>
      <c r="AF102" s="171"/>
    </row>
    <row r="103" spans="10:32" x14ac:dyDescent="0.25">
      <c r="N103" s="171"/>
    </row>
    <row r="104" spans="10:32" x14ac:dyDescent="0.25">
      <c r="N104" s="171"/>
    </row>
    <row r="105" spans="10:32" x14ac:dyDescent="0.25">
      <c r="N105" s="174"/>
      <c r="O105" s="175"/>
      <c r="P105" s="171"/>
      <c r="Q105" s="171"/>
      <c r="R105" s="171"/>
      <c r="S105" s="171"/>
      <c r="T105" s="171"/>
      <c r="U105" s="171"/>
      <c r="V105" s="171"/>
    </row>
    <row r="106" spans="10:32" x14ac:dyDescent="0.25">
      <c r="N106" s="174"/>
      <c r="O106" s="175"/>
      <c r="P106" s="171"/>
      <c r="Q106" s="171"/>
      <c r="R106" s="171"/>
      <c r="S106" s="171"/>
      <c r="T106" s="171"/>
      <c r="U106" s="171"/>
      <c r="V106" s="171"/>
    </row>
    <row r="107" spans="10:32" x14ac:dyDescent="0.25">
      <c r="J107" s="6"/>
      <c r="K107" s="171"/>
      <c r="L107" s="171"/>
    </row>
    <row r="108" spans="10:32" x14ac:dyDescent="0.25">
      <c r="J108" s="6"/>
      <c r="K108" s="171"/>
      <c r="L108" s="171"/>
      <c r="N108" s="170"/>
    </row>
    <row r="109" spans="10:32" x14ac:dyDescent="0.25">
      <c r="N109" s="170"/>
    </row>
    <row r="110" spans="10:32" x14ac:dyDescent="0.25">
      <c r="N110" s="172"/>
    </row>
    <row r="111" spans="10:32" x14ac:dyDescent="0.25">
      <c r="N111" s="172"/>
    </row>
    <row r="114" spans="1:16" x14ac:dyDescent="0.25">
      <c r="N114" s="170"/>
    </row>
    <row r="116" spans="1:16" x14ac:dyDescent="0.25">
      <c r="N116" s="170"/>
    </row>
    <row r="117" spans="1:16" x14ac:dyDescent="0.25">
      <c r="N117" s="170"/>
    </row>
    <row r="118" spans="1:16" x14ac:dyDescent="0.25">
      <c r="P118" s="170"/>
    </row>
    <row r="119" spans="1:16" x14ac:dyDescent="0.25">
      <c r="P119" s="170"/>
    </row>
    <row r="120" spans="1:16" x14ac:dyDescent="0.25">
      <c r="A120"/>
      <c r="P120" s="170"/>
    </row>
    <row r="121" spans="1:16" x14ac:dyDescent="0.25">
      <c r="A121"/>
      <c r="P121" s="172"/>
    </row>
    <row r="122" spans="1:16" x14ac:dyDescent="0.25">
      <c r="A122" s="46"/>
      <c r="P122" s="172"/>
    </row>
    <row r="123" spans="1:16" x14ac:dyDescent="0.25">
      <c r="A123" s="46"/>
      <c r="P123" s="172"/>
    </row>
    <row r="124" spans="1:16" x14ac:dyDescent="0.25">
      <c r="A124" s="46"/>
      <c r="P124" s="172"/>
    </row>
    <row r="125" spans="1:16" x14ac:dyDescent="0.25">
      <c r="A125" s="46"/>
      <c r="P125" s="172"/>
    </row>
    <row r="126" spans="1:16" x14ac:dyDescent="0.25">
      <c r="A126"/>
      <c r="P126" s="172"/>
    </row>
    <row r="127" spans="1:16" x14ac:dyDescent="0.25">
      <c r="A127"/>
      <c r="P127" s="172"/>
    </row>
    <row r="128" spans="1:16" x14ac:dyDescent="0.25">
      <c r="P128" s="172"/>
    </row>
    <row r="129" spans="1:16" x14ac:dyDescent="0.25">
      <c r="A129"/>
      <c r="P129" s="170"/>
    </row>
    <row r="130" spans="1:16" x14ac:dyDescent="0.25">
      <c r="P130" s="170"/>
    </row>
    <row r="131" spans="1:16" x14ac:dyDescent="0.25">
      <c r="P131" s="170"/>
    </row>
    <row r="132" spans="1:16" x14ac:dyDescent="0.25">
      <c r="P132" s="170"/>
    </row>
    <row r="133" spans="1:16" x14ac:dyDescent="0.25">
      <c r="P133" s="170"/>
    </row>
  </sheetData>
  <sheetProtection algorithmName="SHA-512" hashValue="iTNtNAJ305WdS0XdGOsrfU7XtxatsSU/gOSStfh13yQwUS9dN//II7c22Az2ZFXdpNWygvJmZe0Bi1jNmJFGcg==" saltValue="Jm1N+hFoS4cqirFBA5cwGQ==" spinCount="100000" sheet="1" objects="1" scenarios="1"/>
  <mergeCells count="9">
    <mergeCell ref="A40:H40"/>
    <mergeCell ref="A52:L52"/>
    <mergeCell ref="A59:L59"/>
    <mergeCell ref="A58:K58"/>
    <mergeCell ref="A45:H45"/>
    <mergeCell ref="A41:H41"/>
    <mergeCell ref="A42:H42"/>
    <mergeCell ref="A43:H43"/>
    <mergeCell ref="A44:H44"/>
  </mergeCells>
  <hyperlinks>
    <hyperlink ref="D38" r:id="rId1" xr:uid="{817F8FEA-0754-4000-9AD8-CC807154B1D1}"/>
  </hyperlinks>
  <pageMargins left="0.7" right="0.7" top="0.78740157499999996" bottom="0.78740157499999996"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C273B-1F3E-4A30-B718-D801FA99ADE4}">
  <sheetPr>
    <tabColor theme="9" tint="-0.249977111117893"/>
  </sheetPr>
  <dimension ref="A1:AN105"/>
  <sheetViews>
    <sheetView showGridLines="0" zoomScaleNormal="100" workbookViewId="0">
      <selection activeCell="B8" sqref="B8"/>
    </sheetView>
  </sheetViews>
  <sheetFormatPr baseColWidth="10" defaultColWidth="13.5703125" defaultRowHeight="15.75" x14ac:dyDescent="0.25"/>
  <cols>
    <col min="1" max="1" width="7.42578125" style="5" customWidth="1"/>
    <col min="2" max="4" width="13.5703125" style="5"/>
    <col min="5" max="5" width="17.42578125" style="5" customWidth="1"/>
    <col min="6" max="6" width="13.5703125" style="5"/>
    <col min="7" max="7" width="24.7109375" style="7" customWidth="1"/>
    <col min="8" max="8" width="2.5703125" style="97" customWidth="1"/>
    <col min="9" max="9" width="16.140625" style="7" customWidth="1"/>
    <col min="10" max="10" width="16.140625" style="7" hidden="1" customWidth="1"/>
    <col min="11" max="13" width="13.5703125" style="5"/>
    <col min="14" max="14" width="12.28515625" style="5" customWidth="1"/>
    <col min="15" max="21" width="13.5703125" style="5"/>
    <col min="22" max="22" width="13.5703125" style="8"/>
    <col min="23" max="23" width="18.42578125" style="8" customWidth="1"/>
    <col min="24" max="24" width="18.42578125" style="66" customWidth="1"/>
    <col min="25" max="25" width="20.7109375" style="66" customWidth="1"/>
    <col min="26" max="26" width="20.5703125" style="66" hidden="1" customWidth="1"/>
    <col min="27" max="27" width="2.5703125" style="8" customWidth="1"/>
    <col min="28" max="28" width="13.5703125" style="5" customWidth="1"/>
    <col min="29" max="29" width="13.5703125" style="5"/>
    <col min="30" max="31" width="13.5703125" style="8" hidden="1" customWidth="1"/>
    <col min="32" max="33" width="14.42578125" style="5" customWidth="1"/>
    <col min="34" max="34" width="2.5703125" style="20" customWidth="1"/>
    <col min="35" max="16384" width="13.5703125" style="5"/>
  </cols>
  <sheetData>
    <row r="1" spans="1:40" ht="21" x14ac:dyDescent="0.35">
      <c r="A1" s="242" t="s">
        <v>60</v>
      </c>
      <c r="B1" s="44" t="s">
        <v>0</v>
      </c>
      <c r="C1" s="7"/>
      <c r="D1" s="7"/>
      <c r="E1" s="7"/>
      <c r="F1" s="7"/>
      <c r="K1" s="7"/>
      <c r="L1" s="7"/>
      <c r="M1" s="7"/>
      <c r="N1" s="7"/>
      <c r="O1" s="7"/>
      <c r="P1" s="7"/>
      <c r="Q1" s="7"/>
      <c r="Z1" s="95" t="s">
        <v>91</v>
      </c>
      <c r="AB1" s="7"/>
      <c r="AC1" s="7"/>
      <c r="AD1" s="76" t="s">
        <v>91</v>
      </c>
      <c r="AE1" s="76" t="s">
        <v>91</v>
      </c>
      <c r="AM1" s="8"/>
    </row>
    <row r="2" spans="1:40" s="7" customFormat="1" ht="299.25" hidden="1" x14ac:dyDescent="0.25">
      <c r="B2" s="7" t="s">
        <v>151</v>
      </c>
      <c r="C2" s="7" t="s">
        <v>152</v>
      </c>
      <c r="D2" s="7" t="s">
        <v>153</v>
      </c>
      <c r="E2" s="7" t="s">
        <v>154</v>
      </c>
      <c r="F2" s="7" t="s">
        <v>155</v>
      </c>
      <c r="G2" s="7" t="s">
        <v>156</v>
      </c>
      <c r="H2" s="97"/>
      <c r="J2" s="7" t="s">
        <v>157</v>
      </c>
      <c r="K2" s="7" t="s">
        <v>158</v>
      </c>
      <c r="L2" s="7" t="s">
        <v>160</v>
      </c>
      <c r="M2" s="7" t="s">
        <v>160</v>
      </c>
      <c r="N2" s="7" t="s">
        <v>160</v>
      </c>
      <c r="O2" s="7" t="s">
        <v>160</v>
      </c>
      <c r="P2" s="7" t="s">
        <v>161</v>
      </c>
      <c r="Q2" s="7" t="s">
        <v>162</v>
      </c>
      <c r="S2" s="7" t="s">
        <v>164</v>
      </c>
      <c r="T2" s="7" t="s">
        <v>163</v>
      </c>
      <c r="U2" s="7" t="s">
        <v>165</v>
      </c>
      <c r="V2" s="10" t="s">
        <v>174</v>
      </c>
      <c r="W2" s="10" t="s">
        <v>106</v>
      </c>
      <c r="X2" s="96" t="s">
        <v>159</v>
      </c>
      <c r="Y2" s="96" t="s">
        <v>110</v>
      </c>
      <c r="Z2" s="102" t="s">
        <v>176</v>
      </c>
      <c r="AA2" s="10"/>
      <c r="AB2" s="7" t="s">
        <v>166</v>
      </c>
      <c r="AC2" s="7" t="s">
        <v>167</v>
      </c>
      <c r="AD2" s="76" t="s">
        <v>171</v>
      </c>
      <c r="AE2" s="76" t="s">
        <v>112</v>
      </c>
      <c r="AF2" s="7" t="s">
        <v>169</v>
      </c>
      <c r="AG2" s="7" t="s">
        <v>168</v>
      </c>
      <c r="AH2" s="97"/>
      <c r="AI2" s="7" t="s">
        <v>170</v>
      </c>
      <c r="AJ2" s="7" t="s">
        <v>170</v>
      </c>
      <c r="AK2" s="7" t="s">
        <v>170</v>
      </c>
      <c r="AL2" s="7" t="s">
        <v>172</v>
      </c>
      <c r="AM2" s="9" t="s">
        <v>173</v>
      </c>
    </row>
    <row r="3" spans="1:40" s="8" customFormat="1" hidden="1" x14ac:dyDescent="0.25">
      <c r="B3" s="10"/>
      <c r="C3" s="10"/>
      <c r="D3" s="10"/>
      <c r="E3" s="10"/>
      <c r="F3" s="10"/>
      <c r="G3" s="10"/>
      <c r="H3" s="97"/>
      <c r="I3" s="10"/>
      <c r="J3" s="10"/>
      <c r="K3" s="11"/>
      <c r="L3" s="10"/>
      <c r="M3" s="10"/>
      <c r="N3" s="10"/>
      <c r="O3" s="10"/>
      <c r="P3" s="10"/>
      <c r="Q3" s="10"/>
      <c r="X3" s="66"/>
      <c r="Y3" s="66"/>
      <c r="Z3" s="95"/>
      <c r="AB3" s="10"/>
      <c r="AC3" s="10"/>
      <c r="AD3" s="76"/>
      <c r="AE3" s="76"/>
      <c r="AH3" s="20"/>
      <c r="AJ3" s="42"/>
      <c r="AK3" s="42"/>
      <c r="AL3" s="42"/>
      <c r="AM3" s="42"/>
    </row>
    <row r="4" spans="1:40" s="7" customFormat="1" ht="60.75" customHeight="1" x14ac:dyDescent="0.25">
      <c r="A4" s="146" t="s">
        <v>208</v>
      </c>
      <c r="B4" s="148"/>
      <c r="C4" s="148"/>
      <c r="D4" s="148"/>
      <c r="E4" s="148"/>
      <c r="F4" s="148"/>
      <c r="G4" s="149"/>
      <c r="H4" s="150"/>
      <c r="I4" s="222" t="s">
        <v>209</v>
      </c>
      <c r="J4" s="221"/>
      <c r="K4" s="224" t="s">
        <v>210</v>
      </c>
      <c r="L4" s="148"/>
      <c r="M4" s="148"/>
      <c r="N4" s="148"/>
      <c r="O4" s="148"/>
      <c r="P4" s="148"/>
      <c r="Q4" s="151"/>
      <c r="R4" s="146" t="s">
        <v>211</v>
      </c>
      <c r="S4" s="148"/>
      <c r="T4" s="148"/>
      <c r="U4" s="148"/>
      <c r="V4" s="151"/>
      <c r="W4" s="152" t="s">
        <v>212</v>
      </c>
      <c r="X4" s="153"/>
      <c r="Y4" s="154"/>
      <c r="Z4" s="155"/>
      <c r="AA4" s="156"/>
      <c r="AB4" s="157" t="s">
        <v>213</v>
      </c>
      <c r="AC4" s="146"/>
      <c r="AD4" s="146"/>
      <c r="AE4" s="146"/>
      <c r="AF4" s="146"/>
      <c r="AG4" s="158"/>
      <c r="AH4" s="159"/>
      <c r="AI4" s="257" t="s">
        <v>214</v>
      </c>
      <c r="AJ4" s="258"/>
      <c r="AK4" s="258"/>
      <c r="AL4" s="258"/>
      <c r="AM4" s="258"/>
      <c r="AN4" s="259"/>
    </row>
    <row r="5" spans="1:40" s="13" customFormat="1" ht="63" x14ac:dyDescent="0.25">
      <c r="A5" s="123" t="s">
        <v>78</v>
      </c>
      <c r="B5" s="123" t="s">
        <v>66</v>
      </c>
      <c r="C5" s="123" t="s">
        <v>59</v>
      </c>
      <c r="D5" s="123" t="s">
        <v>2</v>
      </c>
      <c r="E5" s="123" t="s">
        <v>69</v>
      </c>
      <c r="F5" s="123" t="s">
        <v>10</v>
      </c>
      <c r="G5" s="124" t="s">
        <v>97</v>
      </c>
      <c r="H5" s="244"/>
      <c r="I5" s="125" t="s">
        <v>200</v>
      </c>
      <c r="J5" s="127" t="s">
        <v>98</v>
      </c>
      <c r="K5" s="125" t="s">
        <v>56</v>
      </c>
      <c r="L5" s="123" t="s">
        <v>86</v>
      </c>
      <c r="M5" s="123" t="s">
        <v>87</v>
      </c>
      <c r="N5" s="123" t="s">
        <v>88</v>
      </c>
      <c r="O5" s="123" t="s">
        <v>89</v>
      </c>
      <c r="P5" s="123" t="s">
        <v>136</v>
      </c>
      <c r="Q5" s="124" t="s">
        <v>141</v>
      </c>
      <c r="R5" s="123" t="s">
        <v>62</v>
      </c>
      <c r="S5" s="123" t="s">
        <v>63</v>
      </c>
      <c r="T5" s="123" t="s">
        <v>64</v>
      </c>
      <c r="U5" s="123" t="s">
        <v>190</v>
      </c>
      <c r="V5" s="124" t="s">
        <v>98</v>
      </c>
      <c r="W5" s="129" t="s">
        <v>84</v>
      </c>
      <c r="X5" s="130" t="s">
        <v>85</v>
      </c>
      <c r="Y5" s="131" t="s">
        <v>83</v>
      </c>
      <c r="Z5" s="101" t="s">
        <v>105</v>
      </c>
      <c r="AA5" s="79"/>
      <c r="AB5" s="125" t="s">
        <v>80</v>
      </c>
      <c r="AC5" s="126" t="s">
        <v>28</v>
      </c>
      <c r="AD5" s="123" t="s">
        <v>90</v>
      </c>
      <c r="AE5" s="126" t="s">
        <v>103</v>
      </c>
      <c r="AF5" s="132" t="s">
        <v>93</v>
      </c>
      <c r="AG5" s="124" t="s">
        <v>99</v>
      </c>
      <c r="AH5" s="56"/>
      <c r="AI5" s="125" t="s">
        <v>65</v>
      </c>
      <c r="AJ5" s="123" t="s">
        <v>58</v>
      </c>
      <c r="AK5" s="123" t="s">
        <v>57</v>
      </c>
      <c r="AL5" s="123" t="s">
        <v>111</v>
      </c>
      <c r="AM5" s="123" t="s">
        <v>98</v>
      </c>
      <c r="AN5" s="124" t="s">
        <v>100</v>
      </c>
    </row>
    <row r="6" spans="1:40" ht="31.5" x14ac:dyDescent="0.25">
      <c r="A6" s="89">
        <v>1</v>
      </c>
      <c r="B6" s="208" t="s">
        <v>198</v>
      </c>
      <c r="C6" s="208">
        <v>2</v>
      </c>
      <c r="D6" s="208" t="s">
        <v>3</v>
      </c>
      <c r="E6" s="209">
        <v>45772</v>
      </c>
      <c r="F6" s="208">
        <v>1</v>
      </c>
      <c r="G6" s="210" t="s">
        <v>227</v>
      </c>
      <c r="H6" s="245"/>
      <c r="I6" s="223"/>
      <c r="J6" s="81" t="str">
        <f>IFERROR(IF(ISNUMBER(I6),I6*IF(ISNUMBER(U6),U6,18)/100,""),"")</f>
        <v/>
      </c>
      <c r="K6" s="225">
        <v>1</v>
      </c>
      <c r="L6" s="211">
        <v>2</v>
      </c>
      <c r="M6" s="211">
        <v>2</v>
      </c>
      <c r="N6" s="211">
        <v>2</v>
      </c>
      <c r="O6" s="211">
        <v>2</v>
      </c>
      <c r="P6" s="72">
        <f>IF(AND(ISNUMBER(K6),ISNUMBER(L6),G6="A.3) Quadratmeterschnitte"),AVERAGE(L6:O6)*(1/K6),"")</f>
        <v>2</v>
      </c>
      <c r="Q6" s="70">
        <f>IF(ISNUMBER(P6),P6*0.9*100,"")</f>
        <v>180</v>
      </c>
      <c r="R6" s="212">
        <v>30</v>
      </c>
      <c r="S6" s="213">
        <v>285</v>
      </c>
      <c r="T6" s="213">
        <v>73</v>
      </c>
      <c r="U6" s="75">
        <f t="shared" ref="U6:U37" si="0">IF(AND(ISNUMBER(R6),ISNUMBER(S6),ISNUMBER(T6)),((T6-R6)/(S6-R6))*100,"")</f>
        <v>16.862745098039216</v>
      </c>
      <c r="V6" s="70">
        <f t="shared" ref="V6:V37" si="1">IF(AND(ISNUMBER(Q6), U6=""), Q6*(18/100), IF(AND(ISNUMBER(Q6), ISNUMBER(U6)), Q6*(U6/100), ""))</f>
        <v>30.352941176470591</v>
      </c>
      <c r="W6" s="69"/>
      <c r="X6" s="68"/>
      <c r="Y6" s="70" t="str" cm="1">
        <f t="array" ref="Y6">IF(AND(G6="A.5) kompr. Bestandeshöhe",W6&lt;&gt;"",X6&gt;0),ROUND(X6*(INDEX(LINEST(_xlfn._xlws.FILTER('D) Ertrag kompr. Bestandeshöhe'!$V$5:$V$999,('D) Ertrag kompr. Bestandeshöhe'!$J$5:$J$999=W6)*('D) Ertrag kompr. Bestandeshöhe'!$K$5:$K$999&lt;&gt;"")*('D) Ertrag kompr. Bestandeshöhe'!$V$5:$V$999&lt;&gt;"")),
      _xlfn._xlws.FILTER('D) Ertrag kompr. Bestandeshöhe'!$K$5:$K$999,('D) Ertrag kompr. Bestandeshöhe'!$J$5:$J$999=W6)*('D) Ertrag kompr. Bestandeshöhe'!$K$5:$K$999&lt;&gt;"")*('D) Ertrag kompr. Bestandeshöhe'!$V$5:$V$999&lt;&gt;"")),
      TRUE, FALSE),
    1))+(INDEX(LINEST(_xlfn._xlws.FILTER('D) Ertrag kompr. Bestandeshöhe'!$V$5:$V$999,('D) Ertrag kompr. Bestandeshöhe'!$J$5:$J$999=W6)*('D) Ertrag kompr. Bestandeshöhe'!$K$5:$K$999&lt;&gt;"")*('D) Ertrag kompr. Bestandeshöhe'!$V$5:$V$999&lt;&gt;"")),
      _xlfn._xlws.FILTER('D) Ertrag kompr. Bestandeshöhe'!$K$5:$K$999,('D) Ertrag kompr. Bestandeshöhe'!$J$5:$J$999=W6)*('D) Ertrag kompr. Bestandeshöhe'!$K$5:$K$999&lt;&gt;"")*('D) Ertrag kompr. Bestandeshöhe'!$V$5:$V$999&lt;&gt;"")),
      TRUE, FALSE),
    2)),0),"")</f>
        <v/>
      </c>
      <c r="Z6" s="100" cm="1">
        <f t="array" ref="Z6">IFERROR(AVERAGE(_xlfn._xlws.FILTER('D) Ertrag kompr. Bestandeshöhe'!$O$5:$O$999,('D) Ertrag kompr. Bestandeshöhe'!$J$5:$J$999=$W6)*('D) Ertrag kompr. Bestandeshöhe'!$O$5:$O$999&lt;&gt;""))),18)</f>
        <v>18</v>
      </c>
      <c r="AA6" s="78"/>
      <c r="AB6" s="214">
        <v>70</v>
      </c>
      <c r="AC6" s="215" t="s">
        <v>14</v>
      </c>
      <c r="AD6" s="83">
        <f>IFERROR(IF(AND(G6='F) Hilfsrechnung'!$I$4,J6&gt;0),J6,IF(AND(G6='F) Hilfsrechnung'!$I$6,Y6&gt;0),Y6,IF(AND(G6='F) Hilfsrechnung'!$I$5,V6&gt;0),V6,""))),"")</f>
        <v>30.352941176470591</v>
      </c>
      <c r="AE6" s="94">
        <f t="shared" ref="AE6" si="2">IFERROR(IF(ISNUMBER(AD6),AD6,"")/IF(ISNUMBER(AI6),AI6,IF(ISNUMBER(U6),U6,IF(ISNUMBER(Z6),Z6,18)))*100,"")</f>
        <v>178.54671280276818</v>
      </c>
      <c r="AF6" s="133">
        <f>IF(AG6&lt;&gt;"",'F) Hilfsrechnung'!$K$4/(AG6/AD6),"")</f>
        <v>15.00477424635111</v>
      </c>
      <c r="AG6" s="70">
        <f>IF(AND(ISNUMBER(AB6),AD6&lt;&gt;""),((INDEX('F) Hilfsrechnung'!$A$2:$B$5,MATCH(AC6,'F) Hilfsrechnung'!$A$2:$A$5,0),2)*AB6/100)+('F) Hilfsrechnung'!$B$7*(100-AB6)/100))*AD6,"")</f>
        <v>89.006964705882368</v>
      </c>
      <c r="AH6" s="57"/>
      <c r="AI6" s="85">
        <v>17</v>
      </c>
      <c r="AJ6" s="84">
        <v>3.25</v>
      </c>
      <c r="AK6" s="74"/>
      <c r="AL6" s="86">
        <f>IF(AND(ISNUMBER(AJ6),AK6=""),ROUND('F) Hilfsrechnung'!$K$4/AJ6,0),IF(AND(ISNUMBER(AJ6),ISNUMBER(AK6)),ROUND(AK6/AJ6,0),""))</f>
        <v>14</v>
      </c>
      <c r="AM6" s="98">
        <f t="shared" ref="AM6:AM37" si="3">IF(AND(ISNUMBER(Q6),ISNUMBER(AI6)),Q6*AI6/100,IF(AD6&gt;0,AD6,""))</f>
        <v>30.6</v>
      </c>
      <c r="AN6" s="87">
        <f>IF(AND(ISNUMBER(AJ6),ISNUMBER(AM6)),ROUND(AM6*(AJ6/100)*100,0),"")</f>
        <v>99</v>
      </c>
    </row>
    <row r="7" spans="1:40" ht="31.5" x14ac:dyDescent="0.25">
      <c r="A7" s="89">
        <v>2</v>
      </c>
      <c r="B7" s="208" t="s">
        <v>199</v>
      </c>
      <c r="C7" s="208">
        <v>5</v>
      </c>
      <c r="D7" s="208" t="s">
        <v>3</v>
      </c>
      <c r="E7" s="209">
        <v>45772</v>
      </c>
      <c r="F7" s="208">
        <v>1</v>
      </c>
      <c r="G7" s="210" t="s">
        <v>227</v>
      </c>
      <c r="H7" s="245"/>
      <c r="I7" s="223"/>
      <c r="J7" s="81" t="str">
        <f t="shared" ref="J7:J70" si="4">IFERROR(IF(ISNUMBER(I7),I7*IF(ISNUMBER(U7),U7,18)/100,""),"")</f>
        <v/>
      </c>
      <c r="K7" s="225">
        <v>1</v>
      </c>
      <c r="L7" s="211">
        <v>2</v>
      </c>
      <c r="M7" s="211">
        <v>2</v>
      </c>
      <c r="N7" s="211">
        <v>2</v>
      </c>
      <c r="O7" s="211">
        <v>2</v>
      </c>
      <c r="P7" s="72">
        <f t="shared" ref="P7:P70" si="5">IF(AND(ISNUMBER(K7),ISNUMBER(L7),G7="A.3) Quadratmeterschnitte"),AVERAGE(L7:O7)*(1/K7),"")</f>
        <v>2</v>
      </c>
      <c r="Q7" s="70">
        <f t="shared" ref="Q7:Q70" si="6">IF(ISNUMBER(P7),P7*0.9*100,"")</f>
        <v>180</v>
      </c>
      <c r="R7" s="212">
        <v>30</v>
      </c>
      <c r="S7" s="213">
        <v>285</v>
      </c>
      <c r="T7" s="213">
        <v>73</v>
      </c>
      <c r="U7" s="75">
        <f t="shared" si="0"/>
        <v>16.862745098039216</v>
      </c>
      <c r="V7" s="70">
        <f t="shared" si="1"/>
        <v>30.352941176470591</v>
      </c>
      <c r="W7" s="69"/>
      <c r="X7" s="68"/>
      <c r="Y7" s="70" t="str" cm="1">
        <f t="array" ref="Y7">IF(AND(G7="A.5) kompr. Bestandeshöhe",W7&lt;&gt;"",X7&gt;0),ROUND(X7*(INDEX(LINEST(_xlfn._xlws.FILTER('D) Ertrag kompr. Bestandeshöhe'!$V$5:$V$999,('D) Ertrag kompr. Bestandeshöhe'!$J$5:$J$999=W7)*('D) Ertrag kompr. Bestandeshöhe'!$K$5:$K$999&lt;&gt;"")*('D) Ertrag kompr. Bestandeshöhe'!$V$5:$V$999&lt;&gt;"")),
      _xlfn._xlws.FILTER('D) Ertrag kompr. Bestandeshöhe'!$K$5:$K$999,('D) Ertrag kompr. Bestandeshöhe'!$J$5:$J$999=W7)*('D) Ertrag kompr. Bestandeshöhe'!$K$5:$K$999&lt;&gt;"")*('D) Ertrag kompr. Bestandeshöhe'!$V$5:$V$999&lt;&gt;"")),
      TRUE, FALSE),
    1))+(INDEX(LINEST(_xlfn._xlws.FILTER('D) Ertrag kompr. Bestandeshöhe'!$V$5:$V$999,('D) Ertrag kompr. Bestandeshöhe'!$J$5:$J$999=W7)*('D) Ertrag kompr. Bestandeshöhe'!$K$5:$K$999&lt;&gt;"")*('D) Ertrag kompr. Bestandeshöhe'!$V$5:$V$999&lt;&gt;"")),
      _xlfn._xlws.FILTER('D) Ertrag kompr. Bestandeshöhe'!$K$5:$K$999,('D) Ertrag kompr. Bestandeshöhe'!$J$5:$J$999=W7)*('D) Ertrag kompr. Bestandeshöhe'!$K$5:$K$999&lt;&gt;"")*('D) Ertrag kompr. Bestandeshöhe'!$V$5:$V$999&lt;&gt;"")),
      TRUE, FALSE),
    2)),0),"")</f>
        <v/>
      </c>
      <c r="Z7" s="100" cm="1">
        <f t="array" ref="Z7">IFERROR(AVERAGE(_xlfn._xlws.FILTER('D) Ertrag kompr. Bestandeshöhe'!$O$5:$O$999,('D) Ertrag kompr. Bestandeshöhe'!$J$5:$J$999=$W7)*('D) Ertrag kompr. Bestandeshöhe'!$O$5:$O$999&lt;&gt;""))),18)</f>
        <v>18</v>
      </c>
      <c r="AA7" s="78"/>
      <c r="AB7" s="214">
        <v>70</v>
      </c>
      <c r="AC7" s="215" t="s">
        <v>14</v>
      </c>
      <c r="AD7" s="83">
        <f>IFERROR(IF(AND(G7='F) Hilfsrechnung'!$I$4,J7&gt;0),J7,IF(AND(G7='F) Hilfsrechnung'!$I$6,Y7&gt;0),Y7,IF(AND(G7='F) Hilfsrechnung'!$I$5,V7&gt;0),V7,""))),"")</f>
        <v>30.352941176470591</v>
      </c>
      <c r="AE7" s="94">
        <f t="shared" ref="AE7:AE70" si="7">IFERROR(IF(ISNUMBER(AD7),AD7,"")/IF(ISNUMBER(AI7),AI7,IF(ISNUMBER(U7),U7,IF(ISNUMBER(Z7),Z7,18)))*100,"")</f>
        <v>178.54671280276818</v>
      </c>
      <c r="AF7" s="133">
        <f>IF(AG7&lt;&gt;"",'F) Hilfsrechnung'!$K$4/(AG7/AD7),"")</f>
        <v>15.00477424635111</v>
      </c>
      <c r="AG7" s="70">
        <f>IF(AND(ISNUMBER(AB7),AD7&lt;&gt;""),((INDEX('F) Hilfsrechnung'!$A$2:$B$5,MATCH(AC7,'F) Hilfsrechnung'!$A$2:$A$5,0),2)*AB7/100)+('F) Hilfsrechnung'!$B$7*(100-AB7)/100))*AD7,"")</f>
        <v>89.006964705882368</v>
      </c>
      <c r="AH7" s="57"/>
      <c r="AI7" s="85">
        <v>17</v>
      </c>
      <c r="AJ7" s="84">
        <v>3.25</v>
      </c>
      <c r="AK7" s="74"/>
      <c r="AL7" s="86">
        <f>IF(AND(ISNUMBER(AJ7),AK7=""),ROUND('F) Hilfsrechnung'!$K$4/AJ7,0),IF(AND(ISNUMBER(AJ7),ISNUMBER(AK7)),ROUND(AK7/AJ7,0),""))</f>
        <v>14</v>
      </c>
      <c r="AM7" s="98">
        <f t="shared" si="3"/>
        <v>30.6</v>
      </c>
      <c r="AN7" s="87">
        <f t="shared" ref="AN7:AN70" si="8">IF(AND(ISNUMBER(AJ7),ISNUMBER(AM7)),ROUND(AM7*(AJ7/100)*100,0),"")</f>
        <v>99</v>
      </c>
    </row>
    <row r="8" spans="1:40" x14ac:dyDescent="0.25">
      <c r="A8" s="89">
        <v>3</v>
      </c>
      <c r="B8" s="73"/>
      <c r="C8" s="73"/>
      <c r="D8" s="73"/>
      <c r="E8" s="90"/>
      <c r="F8" s="73"/>
      <c r="G8" s="60"/>
      <c r="H8" s="245"/>
      <c r="I8" s="223"/>
      <c r="J8" s="81" t="str">
        <f t="shared" si="4"/>
        <v/>
      </c>
      <c r="K8" s="226"/>
      <c r="L8" s="71"/>
      <c r="M8" s="71"/>
      <c r="N8" s="71"/>
      <c r="O8" s="71"/>
      <c r="P8" s="72" t="str">
        <f t="shared" si="5"/>
        <v/>
      </c>
      <c r="Q8" s="70" t="str">
        <f t="shared" si="6"/>
        <v/>
      </c>
      <c r="R8" s="68"/>
      <c r="S8" s="67"/>
      <c r="T8" s="67"/>
      <c r="U8" s="75" t="str">
        <f t="shared" si="0"/>
        <v/>
      </c>
      <c r="V8" s="70" t="str">
        <f t="shared" si="1"/>
        <v/>
      </c>
      <c r="W8" s="69"/>
      <c r="X8" s="68"/>
      <c r="Y8" s="70" t="str" cm="1">
        <f t="array" ref="Y8">IF(AND(G8="A.5) kompr. Bestandeshöhe",W8&lt;&gt;"",X8&gt;0),ROUND(X8*(INDEX(LINEST(_xlfn._xlws.FILTER('D) Ertrag kompr. Bestandeshöhe'!$V$5:$V$999,('D) Ertrag kompr. Bestandeshöhe'!$J$5:$J$999=W8)*('D) Ertrag kompr. Bestandeshöhe'!$K$5:$K$999&lt;&gt;"")*('D) Ertrag kompr. Bestandeshöhe'!$V$5:$V$999&lt;&gt;"")),
      _xlfn._xlws.FILTER('D) Ertrag kompr. Bestandeshöhe'!$K$5:$K$999,('D) Ertrag kompr. Bestandeshöhe'!$J$5:$J$999=W8)*('D) Ertrag kompr. Bestandeshöhe'!$K$5:$K$999&lt;&gt;"")*('D) Ertrag kompr. Bestandeshöhe'!$V$5:$V$999&lt;&gt;"")),
      TRUE, FALSE),
    1))+(INDEX(LINEST(_xlfn._xlws.FILTER('D) Ertrag kompr. Bestandeshöhe'!$V$5:$V$999,('D) Ertrag kompr. Bestandeshöhe'!$J$5:$J$999=W8)*('D) Ertrag kompr. Bestandeshöhe'!$K$5:$K$999&lt;&gt;"")*('D) Ertrag kompr. Bestandeshöhe'!$V$5:$V$999&lt;&gt;"")),
      _xlfn._xlws.FILTER('D) Ertrag kompr. Bestandeshöhe'!$K$5:$K$999,('D) Ertrag kompr. Bestandeshöhe'!$J$5:$J$999=W8)*('D) Ertrag kompr. Bestandeshöhe'!$K$5:$K$999&lt;&gt;"")*('D) Ertrag kompr. Bestandeshöhe'!$V$5:$V$999&lt;&gt;"")),
      TRUE, FALSE),
    2)),0),"")</f>
        <v/>
      </c>
      <c r="Z8" s="100" cm="1">
        <f t="array" ref="Z8">IFERROR(AVERAGE(_xlfn._xlws.FILTER('D) Ertrag kompr. Bestandeshöhe'!$O$5:$O$999,('D) Ertrag kompr. Bestandeshöhe'!$J$5:$J$999=$W8)*('D) Ertrag kompr. Bestandeshöhe'!$O$5:$O$999&lt;&gt;""))),18)</f>
        <v>18</v>
      </c>
      <c r="AA8" s="78"/>
      <c r="AB8" s="80"/>
      <c r="AC8" s="43"/>
      <c r="AD8" s="83" t="str">
        <f>IFERROR(IF(AND(G8='F) Hilfsrechnung'!$I$4,J8&gt;0),J8,IF(AND(G8='F) Hilfsrechnung'!$I$6,Y8&gt;0),Y8,IF(AND(G8='F) Hilfsrechnung'!$I$5,V8&gt;0),V8,""))),"")</f>
        <v/>
      </c>
      <c r="AE8" s="94" t="str">
        <f t="shared" si="7"/>
        <v/>
      </c>
      <c r="AF8" s="133" t="str">
        <f>IF(AG8&lt;&gt;"",'F) Hilfsrechnung'!$K$4/(AG8/AD8),"")</f>
        <v/>
      </c>
      <c r="AG8" s="70" t="str">
        <f>IF(AND(ISNUMBER(AB8),AD8&lt;&gt;""),((INDEX('F) Hilfsrechnung'!$A$2:$B$5,MATCH(AC8,'F) Hilfsrechnung'!$A$2:$A$5,0),2)*AB8/100)+('F) Hilfsrechnung'!$B$7*(100-AB8)/100))*AD8,"")</f>
        <v/>
      </c>
      <c r="AH8" s="57"/>
      <c r="AI8" s="85"/>
      <c r="AJ8" s="84"/>
      <c r="AK8" s="74"/>
      <c r="AL8" s="86" t="str">
        <f>IF(AND(ISNUMBER(AJ8),AK8=""),ROUND('F) Hilfsrechnung'!$K$4/AJ8,0),IF(AND(ISNUMBER(AJ8),ISNUMBER(AK8)),ROUND(AK8/AJ8,0),""))</f>
        <v/>
      </c>
      <c r="AM8" s="98" t="str">
        <f t="shared" si="3"/>
        <v/>
      </c>
      <c r="AN8" s="87" t="str">
        <f t="shared" si="8"/>
        <v/>
      </c>
    </row>
    <row r="9" spans="1:40" x14ac:dyDescent="0.25">
      <c r="A9" s="89">
        <v>4</v>
      </c>
      <c r="B9" s="73"/>
      <c r="C9" s="73"/>
      <c r="D9" s="73"/>
      <c r="E9" s="90"/>
      <c r="F9" s="73"/>
      <c r="G9" s="60"/>
      <c r="H9" s="245"/>
      <c r="I9" s="223"/>
      <c r="J9" s="81" t="str">
        <f t="shared" si="4"/>
        <v/>
      </c>
      <c r="K9" s="226"/>
      <c r="L9" s="71"/>
      <c r="M9" s="71"/>
      <c r="N9" s="71"/>
      <c r="O9" s="71"/>
      <c r="P9" s="72" t="str">
        <f t="shared" si="5"/>
        <v/>
      </c>
      <c r="Q9" s="70" t="str">
        <f t="shared" si="6"/>
        <v/>
      </c>
      <c r="R9" s="68"/>
      <c r="S9" s="67"/>
      <c r="T9" s="67"/>
      <c r="U9" s="75" t="str">
        <f t="shared" si="0"/>
        <v/>
      </c>
      <c r="V9" s="70" t="str">
        <f t="shared" si="1"/>
        <v/>
      </c>
      <c r="W9" s="69"/>
      <c r="X9" s="68"/>
      <c r="Y9" s="70" t="str" cm="1">
        <f t="array" ref="Y9">IF(AND(G9="A.5) kompr. Bestandeshöhe",W9&lt;&gt;"",X9&gt;0),ROUND(X9*(INDEX(LINEST(_xlfn._xlws.FILTER('D) Ertrag kompr. Bestandeshöhe'!$V$5:$V$999,('D) Ertrag kompr. Bestandeshöhe'!$J$5:$J$999=W9)*('D) Ertrag kompr. Bestandeshöhe'!$K$5:$K$999&lt;&gt;"")*('D) Ertrag kompr. Bestandeshöhe'!$V$5:$V$999&lt;&gt;"")),
      _xlfn._xlws.FILTER('D) Ertrag kompr. Bestandeshöhe'!$K$5:$K$999,('D) Ertrag kompr. Bestandeshöhe'!$J$5:$J$999=W9)*('D) Ertrag kompr. Bestandeshöhe'!$K$5:$K$999&lt;&gt;"")*('D) Ertrag kompr. Bestandeshöhe'!$V$5:$V$999&lt;&gt;"")),
      TRUE, FALSE),
    1))+(INDEX(LINEST(_xlfn._xlws.FILTER('D) Ertrag kompr. Bestandeshöhe'!$V$5:$V$999,('D) Ertrag kompr. Bestandeshöhe'!$J$5:$J$999=W9)*('D) Ertrag kompr. Bestandeshöhe'!$K$5:$K$999&lt;&gt;"")*('D) Ertrag kompr. Bestandeshöhe'!$V$5:$V$999&lt;&gt;"")),
      _xlfn._xlws.FILTER('D) Ertrag kompr. Bestandeshöhe'!$K$5:$K$999,('D) Ertrag kompr. Bestandeshöhe'!$J$5:$J$999=W9)*('D) Ertrag kompr. Bestandeshöhe'!$K$5:$K$999&lt;&gt;"")*('D) Ertrag kompr. Bestandeshöhe'!$V$5:$V$999&lt;&gt;"")),
      TRUE, FALSE),
    2)),0),"")</f>
        <v/>
      </c>
      <c r="Z9" s="100" cm="1">
        <f t="array" ref="Z9">IFERROR(AVERAGE(_xlfn._xlws.FILTER('D) Ertrag kompr. Bestandeshöhe'!$O$5:$O$999,('D) Ertrag kompr. Bestandeshöhe'!$J$5:$J$999=$W9)*('D) Ertrag kompr. Bestandeshöhe'!$O$5:$O$999&lt;&gt;""))),18)</f>
        <v>18</v>
      </c>
      <c r="AA9" s="78"/>
      <c r="AB9" s="80"/>
      <c r="AC9" s="43"/>
      <c r="AD9" s="83" t="str">
        <f>IFERROR(IF(AND(G9='F) Hilfsrechnung'!$I$4,J9&gt;0),J9,IF(AND(G9='F) Hilfsrechnung'!$I$6,Y9&gt;0),Y9,IF(AND(G9='F) Hilfsrechnung'!$I$5,V9&gt;0),V9,""))),"")</f>
        <v/>
      </c>
      <c r="AE9" s="94" t="str">
        <f t="shared" si="7"/>
        <v/>
      </c>
      <c r="AF9" s="133" t="str">
        <f>IF(AG9&lt;&gt;"",'F) Hilfsrechnung'!$K$4/(AG9/AD9),"")</f>
        <v/>
      </c>
      <c r="AG9" s="70" t="str">
        <f>IF(AND(ISNUMBER(AB9),AD9&lt;&gt;""),((INDEX('F) Hilfsrechnung'!$A$2:$B$5,MATCH(AC9,'F) Hilfsrechnung'!$A$2:$A$5,0),2)*AB9/100)+('F) Hilfsrechnung'!$B$7*(100-AB9)/100))*AD9,"")</f>
        <v/>
      </c>
      <c r="AH9" s="57"/>
      <c r="AI9" s="85"/>
      <c r="AJ9" s="84"/>
      <c r="AK9" s="74"/>
      <c r="AL9" s="86" t="str">
        <f>IF(AND(ISNUMBER(AJ9),AK9=""),ROUND('F) Hilfsrechnung'!$K$4/AJ9,0),IF(AND(ISNUMBER(AJ9),ISNUMBER(AK9)),ROUND(AK9/AJ9,0),""))</f>
        <v/>
      </c>
      <c r="AM9" s="98" t="str">
        <f t="shared" si="3"/>
        <v/>
      </c>
      <c r="AN9" s="87" t="str">
        <f t="shared" si="8"/>
        <v/>
      </c>
    </row>
    <row r="10" spans="1:40" x14ac:dyDescent="0.25">
      <c r="A10" s="89">
        <v>5</v>
      </c>
      <c r="B10" s="73"/>
      <c r="C10" s="73"/>
      <c r="D10" s="73"/>
      <c r="E10" s="73"/>
      <c r="F10" s="73"/>
      <c r="G10" s="60"/>
      <c r="H10" s="245"/>
      <c r="I10" s="223"/>
      <c r="J10" s="81" t="str">
        <f t="shared" si="4"/>
        <v/>
      </c>
      <c r="K10" s="226"/>
      <c r="L10" s="71"/>
      <c r="M10" s="71"/>
      <c r="N10" s="71"/>
      <c r="O10" s="71"/>
      <c r="P10" s="72" t="str">
        <f t="shared" si="5"/>
        <v/>
      </c>
      <c r="Q10" s="70" t="str">
        <f t="shared" si="6"/>
        <v/>
      </c>
      <c r="R10" s="68"/>
      <c r="S10" s="67"/>
      <c r="T10" s="67"/>
      <c r="U10" s="75" t="str">
        <f t="shared" si="0"/>
        <v/>
      </c>
      <c r="V10" s="70" t="str">
        <f t="shared" si="1"/>
        <v/>
      </c>
      <c r="W10" s="69"/>
      <c r="X10" s="68"/>
      <c r="Y10" s="70" t="str" cm="1">
        <f t="array" ref="Y10">IF(AND(G10="A.5) kompr. Bestandeshöhe",W10&lt;&gt;"",X10&gt;0),ROUND(X10*(INDEX(LINEST(_xlfn._xlws.FILTER('D) Ertrag kompr. Bestandeshöhe'!$V$5:$V$999,('D) Ertrag kompr. Bestandeshöhe'!$J$5:$J$999=W10)*('D) Ertrag kompr. Bestandeshöhe'!$K$5:$K$999&lt;&gt;"")*('D) Ertrag kompr. Bestandeshöhe'!$V$5:$V$999&lt;&gt;"")),
      _xlfn._xlws.FILTER('D) Ertrag kompr. Bestandeshöhe'!$K$5:$K$999,('D) Ertrag kompr. Bestandeshöhe'!$J$5:$J$999=W10)*('D) Ertrag kompr. Bestandeshöhe'!$K$5:$K$999&lt;&gt;"")*('D) Ertrag kompr. Bestandeshöhe'!$V$5:$V$999&lt;&gt;"")),
      TRUE, FALSE),
    1))+(INDEX(LINEST(_xlfn._xlws.FILTER('D) Ertrag kompr. Bestandeshöhe'!$V$5:$V$999,('D) Ertrag kompr. Bestandeshöhe'!$J$5:$J$999=W10)*('D) Ertrag kompr. Bestandeshöhe'!$K$5:$K$999&lt;&gt;"")*('D) Ertrag kompr. Bestandeshöhe'!$V$5:$V$999&lt;&gt;"")),
      _xlfn._xlws.FILTER('D) Ertrag kompr. Bestandeshöhe'!$K$5:$K$999,('D) Ertrag kompr. Bestandeshöhe'!$J$5:$J$999=W10)*('D) Ertrag kompr. Bestandeshöhe'!$K$5:$K$999&lt;&gt;"")*('D) Ertrag kompr. Bestandeshöhe'!$V$5:$V$999&lt;&gt;"")),
      TRUE, FALSE),
    2)),0),"")</f>
        <v/>
      </c>
      <c r="Z10" s="100" cm="1">
        <f t="array" ref="Z10">IFERROR(AVERAGE(_xlfn._xlws.FILTER('D) Ertrag kompr. Bestandeshöhe'!$O$5:$O$999,('D) Ertrag kompr. Bestandeshöhe'!$J$5:$J$999=$W10)*('D) Ertrag kompr. Bestandeshöhe'!$O$5:$O$999&lt;&gt;""))),18)</f>
        <v>18</v>
      </c>
      <c r="AA10" s="78"/>
      <c r="AB10" s="80"/>
      <c r="AC10" s="43"/>
      <c r="AD10" s="83" t="str">
        <f>IFERROR(IF(AND(G10='F) Hilfsrechnung'!$I$4,J10&gt;0),J10,IF(AND(G10='F) Hilfsrechnung'!$I$6,Y10&gt;0),Y10,IF(AND(G10='F) Hilfsrechnung'!$I$5,V10&gt;0),V10,""))),"")</f>
        <v/>
      </c>
      <c r="AE10" s="94" t="str">
        <f t="shared" si="7"/>
        <v/>
      </c>
      <c r="AF10" s="133" t="str">
        <f>IF(AG10&lt;&gt;"",'F) Hilfsrechnung'!$K$4/(AG10/AD10),"")</f>
        <v/>
      </c>
      <c r="AG10" s="70" t="str">
        <f>IF(AND(ISNUMBER(AB10),AD10&lt;&gt;""),((INDEX('F) Hilfsrechnung'!$A$2:$B$5,MATCH(AC10,'F) Hilfsrechnung'!$A$2:$A$5,0),2)*AB10/100)+('F) Hilfsrechnung'!$B$7*(100-AB10)/100))*AD10,"")</f>
        <v/>
      </c>
      <c r="AH10" s="57"/>
      <c r="AI10" s="85"/>
      <c r="AJ10" s="84"/>
      <c r="AK10" s="74"/>
      <c r="AL10" s="86" t="str">
        <f>IF(AND(ISNUMBER(AJ10),AK10=""),ROUND('F) Hilfsrechnung'!$K$4/AJ10,0),IF(AND(ISNUMBER(AJ10),ISNUMBER(AK10)),ROUND(AK10/AJ10,0),""))</f>
        <v/>
      </c>
      <c r="AM10" s="98" t="str">
        <f t="shared" si="3"/>
        <v/>
      </c>
      <c r="AN10" s="87" t="str">
        <f t="shared" si="8"/>
        <v/>
      </c>
    </row>
    <row r="11" spans="1:40" x14ac:dyDescent="0.25">
      <c r="A11" s="89">
        <v>6</v>
      </c>
      <c r="B11" s="73"/>
      <c r="C11" s="73"/>
      <c r="D11" s="73"/>
      <c r="E11" s="73"/>
      <c r="F11" s="73"/>
      <c r="G11" s="60"/>
      <c r="H11" s="245"/>
      <c r="I11" s="223"/>
      <c r="J11" s="81" t="str">
        <f t="shared" si="4"/>
        <v/>
      </c>
      <c r="K11" s="226"/>
      <c r="L11" s="71"/>
      <c r="M11" s="71"/>
      <c r="N11" s="71"/>
      <c r="O11" s="71"/>
      <c r="P11" s="72" t="str">
        <f t="shared" si="5"/>
        <v/>
      </c>
      <c r="Q11" s="70" t="str">
        <f t="shared" si="6"/>
        <v/>
      </c>
      <c r="R11" s="68"/>
      <c r="S11" s="67"/>
      <c r="T11" s="67"/>
      <c r="U11" s="75" t="str">
        <f t="shared" si="0"/>
        <v/>
      </c>
      <c r="V11" s="70" t="str">
        <f t="shared" si="1"/>
        <v/>
      </c>
      <c r="W11" s="69"/>
      <c r="X11" s="68"/>
      <c r="Y11" s="70" t="str" cm="1">
        <f t="array" ref="Y11">IF(AND(G11="A.5) kompr. Bestandeshöhe",W11&lt;&gt;"",X11&gt;0),ROUND(X11*(INDEX(LINEST(_xlfn._xlws.FILTER('D) Ertrag kompr. Bestandeshöhe'!$V$5:$V$999,('D) Ertrag kompr. Bestandeshöhe'!$J$5:$J$999=W11)*('D) Ertrag kompr. Bestandeshöhe'!$K$5:$K$999&lt;&gt;"")*('D) Ertrag kompr. Bestandeshöhe'!$V$5:$V$999&lt;&gt;"")),
      _xlfn._xlws.FILTER('D) Ertrag kompr. Bestandeshöhe'!$K$5:$K$999,('D) Ertrag kompr. Bestandeshöhe'!$J$5:$J$999=W11)*('D) Ertrag kompr. Bestandeshöhe'!$K$5:$K$999&lt;&gt;"")*('D) Ertrag kompr. Bestandeshöhe'!$V$5:$V$999&lt;&gt;"")),
      TRUE, FALSE),
    1))+(INDEX(LINEST(_xlfn._xlws.FILTER('D) Ertrag kompr. Bestandeshöhe'!$V$5:$V$999,('D) Ertrag kompr. Bestandeshöhe'!$J$5:$J$999=W11)*('D) Ertrag kompr. Bestandeshöhe'!$K$5:$K$999&lt;&gt;"")*('D) Ertrag kompr. Bestandeshöhe'!$V$5:$V$999&lt;&gt;"")),
      _xlfn._xlws.FILTER('D) Ertrag kompr. Bestandeshöhe'!$K$5:$K$999,('D) Ertrag kompr. Bestandeshöhe'!$J$5:$J$999=W11)*('D) Ertrag kompr. Bestandeshöhe'!$K$5:$K$999&lt;&gt;"")*('D) Ertrag kompr. Bestandeshöhe'!$V$5:$V$999&lt;&gt;"")),
      TRUE, FALSE),
    2)),0),"")</f>
        <v/>
      </c>
      <c r="Z11" s="100" cm="1">
        <f t="array" ref="Z11">IFERROR(AVERAGE(_xlfn._xlws.FILTER('D) Ertrag kompr. Bestandeshöhe'!$O$5:$O$999,('D) Ertrag kompr. Bestandeshöhe'!$J$5:$J$999=$W11)*('D) Ertrag kompr. Bestandeshöhe'!$O$5:$O$999&lt;&gt;""))),18)</f>
        <v>18</v>
      </c>
      <c r="AA11" s="78"/>
      <c r="AB11" s="80"/>
      <c r="AC11" s="43"/>
      <c r="AD11" s="83" t="str">
        <f>IFERROR(IF(AND(G11='F) Hilfsrechnung'!$I$4,J11&gt;0),J11,IF(AND(G11='F) Hilfsrechnung'!$I$6,Y11&gt;0),Y11,IF(AND(G11='F) Hilfsrechnung'!$I$5,V11&gt;0),V11,""))),"")</f>
        <v/>
      </c>
      <c r="AE11" s="94" t="str">
        <f t="shared" si="7"/>
        <v/>
      </c>
      <c r="AF11" s="133" t="str">
        <f>IF(AG11&lt;&gt;"",'F) Hilfsrechnung'!$K$4/(AG11/AD11),"")</f>
        <v/>
      </c>
      <c r="AG11" s="70" t="str">
        <f>IF(AND(ISNUMBER(AB11),AD11&lt;&gt;""),((INDEX('F) Hilfsrechnung'!$A$2:$B$5,MATCH(AC11,'F) Hilfsrechnung'!$A$2:$A$5,0),2)*AB11/100)+('F) Hilfsrechnung'!$B$7*(100-AB11)/100))*AD11,"")</f>
        <v/>
      </c>
      <c r="AH11" s="57"/>
      <c r="AI11" s="85"/>
      <c r="AJ11" s="84"/>
      <c r="AK11" s="74"/>
      <c r="AL11" s="86" t="str">
        <f>IF(AND(ISNUMBER(AJ11),AK11=""),ROUND('F) Hilfsrechnung'!$K$4/AJ11,0),IF(AND(ISNUMBER(AJ11),ISNUMBER(AK11)),ROUND(AK11/AJ11,0),""))</f>
        <v/>
      </c>
      <c r="AM11" s="98" t="str">
        <f t="shared" si="3"/>
        <v/>
      </c>
      <c r="AN11" s="87" t="str">
        <f t="shared" si="8"/>
        <v/>
      </c>
    </row>
    <row r="12" spans="1:40" x14ac:dyDescent="0.25">
      <c r="A12" s="89">
        <v>7</v>
      </c>
      <c r="B12" s="73"/>
      <c r="C12" s="73"/>
      <c r="D12" s="73"/>
      <c r="E12" s="90"/>
      <c r="F12" s="73"/>
      <c r="G12" s="60"/>
      <c r="H12" s="245"/>
      <c r="I12" s="223"/>
      <c r="J12" s="81" t="str">
        <f t="shared" si="4"/>
        <v/>
      </c>
      <c r="K12" s="226"/>
      <c r="L12" s="71"/>
      <c r="M12" s="71"/>
      <c r="N12" s="71"/>
      <c r="O12" s="71"/>
      <c r="P12" s="72" t="str">
        <f t="shared" si="5"/>
        <v/>
      </c>
      <c r="Q12" s="70" t="str">
        <f t="shared" si="6"/>
        <v/>
      </c>
      <c r="R12" s="68"/>
      <c r="S12" s="67"/>
      <c r="T12" s="67"/>
      <c r="U12" s="75" t="str">
        <f t="shared" si="0"/>
        <v/>
      </c>
      <c r="V12" s="70" t="str">
        <f t="shared" si="1"/>
        <v/>
      </c>
      <c r="W12" s="69"/>
      <c r="X12" s="68"/>
      <c r="Y12" s="70" t="str" cm="1">
        <f t="array" ref="Y12">IF(AND(G12="A.5) kompr. Bestandeshöhe",W12&lt;&gt;"",X12&gt;0),ROUND(X12*(INDEX(LINEST(_xlfn._xlws.FILTER('D) Ertrag kompr. Bestandeshöhe'!$V$5:$V$999,('D) Ertrag kompr. Bestandeshöhe'!$J$5:$J$999=W12)*('D) Ertrag kompr. Bestandeshöhe'!$K$5:$K$999&lt;&gt;"")*('D) Ertrag kompr. Bestandeshöhe'!$V$5:$V$999&lt;&gt;"")),
      _xlfn._xlws.FILTER('D) Ertrag kompr. Bestandeshöhe'!$K$5:$K$999,('D) Ertrag kompr. Bestandeshöhe'!$J$5:$J$999=W12)*('D) Ertrag kompr. Bestandeshöhe'!$K$5:$K$999&lt;&gt;"")*('D) Ertrag kompr. Bestandeshöhe'!$V$5:$V$999&lt;&gt;"")),
      TRUE, FALSE),
    1))+(INDEX(LINEST(_xlfn._xlws.FILTER('D) Ertrag kompr. Bestandeshöhe'!$V$5:$V$999,('D) Ertrag kompr. Bestandeshöhe'!$J$5:$J$999=W12)*('D) Ertrag kompr. Bestandeshöhe'!$K$5:$K$999&lt;&gt;"")*('D) Ertrag kompr. Bestandeshöhe'!$V$5:$V$999&lt;&gt;"")),
      _xlfn._xlws.FILTER('D) Ertrag kompr. Bestandeshöhe'!$K$5:$K$999,('D) Ertrag kompr. Bestandeshöhe'!$J$5:$J$999=W12)*('D) Ertrag kompr. Bestandeshöhe'!$K$5:$K$999&lt;&gt;"")*('D) Ertrag kompr. Bestandeshöhe'!$V$5:$V$999&lt;&gt;"")),
      TRUE, FALSE),
    2)),0),"")</f>
        <v/>
      </c>
      <c r="Z12" s="100" cm="1">
        <f t="array" ref="Z12">IFERROR(AVERAGE(_xlfn._xlws.FILTER('D) Ertrag kompr. Bestandeshöhe'!$O$5:$O$999,('D) Ertrag kompr. Bestandeshöhe'!$J$5:$J$999=$W12)*('D) Ertrag kompr. Bestandeshöhe'!$O$5:$O$999&lt;&gt;""))),18)</f>
        <v>18</v>
      </c>
      <c r="AA12" s="78"/>
      <c r="AB12" s="80"/>
      <c r="AC12" s="43"/>
      <c r="AD12" s="83" t="str">
        <f>IFERROR(IF(AND(G12='F) Hilfsrechnung'!$I$4,J12&gt;0),J12,IF(AND(G12='F) Hilfsrechnung'!$I$6,Y12&gt;0),Y12,IF(AND(G12='F) Hilfsrechnung'!$I$5,V12&gt;0),V12,""))),"")</f>
        <v/>
      </c>
      <c r="AE12" s="94" t="str">
        <f t="shared" si="7"/>
        <v/>
      </c>
      <c r="AF12" s="133" t="str">
        <f>IF(AG12&lt;&gt;"",'F) Hilfsrechnung'!$K$4/(AG12/AD12),"")</f>
        <v/>
      </c>
      <c r="AG12" s="70" t="str">
        <f>IF(AND(ISNUMBER(AB12),AD12&lt;&gt;""),((INDEX('F) Hilfsrechnung'!$A$2:$B$5,MATCH(AC12,'F) Hilfsrechnung'!$A$2:$A$5,0),2)*AB12/100)+('F) Hilfsrechnung'!$B$7*(100-AB12)/100))*AD12,"")</f>
        <v/>
      </c>
      <c r="AH12" s="57"/>
      <c r="AI12" s="85"/>
      <c r="AJ12" s="84"/>
      <c r="AK12" s="74"/>
      <c r="AL12" s="86" t="str">
        <f>IF(AND(ISNUMBER(AJ12),AK12=""),ROUND('F) Hilfsrechnung'!$K$4/AJ12,0),IF(AND(ISNUMBER(AJ12),ISNUMBER(AK12)),ROUND(AK12/AJ12,0),""))</f>
        <v/>
      </c>
      <c r="AM12" s="98" t="str">
        <f t="shared" si="3"/>
        <v/>
      </c>
      <c r="AN12" s="87" t="str">
        <f t="shared" si="8"/>
        <v/>
      </c>
    </row>
    <row r="13" spans="1:40" x14ac:dyDescent="0.25">
      <c r="A13" s="89">
        <v>8</v>
      </c>
      <c r="B13" s="73"/>
      <c r="C13" s="73"/>
      <c r="D13" s="73"/>
      <c r="E13" s="90"/>
      <c r="F13" s="73"/>
      <c r="G13" s="60"/>
      <c r="H13" s="245"/>
      <c r="I13" s="223"/>
      <c r="J13" s="81" t="str">
        <f t="shared" si="4"/>
        <v/>
      </c>
      <c r="K13" s="226"/>
      <c r="L13" s="71"/>
      <c r="M13" s="71"/>
      <c r="N13" s="71"/>
      <c r="O13" s="71"/>
      <c r="P13" s="72" t="str">
        <f t="shared" si="5"/>
        <v/>
      </c>
      <c r="Q13" s="70" t="str">
        <f t="shared" si="6"/>
        <v/>
      </c>
      <c r="R13" s="68"/>
      <c r="S13" s="67"/>
      <c r="T13" s="67"/>
      <c r="U13" s="75" t="str">
        <f t="shared" si="0"/>
        <v/>
      </c>
      <c r="V13" s="70" t="str">
        <f t="shared" si="1"/>
        <v/>
      </c>
      <c r="W13" s="69"/>
      <c r="X13" s="68"/>
      <c r="Y13" s="70" t="str" cm="1">
        <f t="array" ref="Y13">IF(AND(G13="A.5) kompr. Bestandeshöhe",W13&lt;&gt;"",X13&gt;0),ROUND(X13*(INDEX(LINEST(_xlfn._xlws.FILTER('D) Ertrag kompr. Bestandeshöhe'!$V$5:$V$999,('D) Ertrag kompr. Bestandeshöhe'!$J$5:$J$999=W13)*('D) Ertrag kompr. Bestandeshöhe'!$K$5:$K$999&lt;&gt;"")*('D) Ertrag kompr. Bestandeshöhe'!$V$5:$V$999&lt;&gt;"")),
      _xlfn._xlws.FILTER('D) Ertrag kompr. Bestandeshöhe'!$K$5:$K$999,('D) Ertrag kompr. Bestandeshöhe'!$J$5:$J$999=W13)*('D) Ertrag kompr. Bestandeshöhe'!$K$5:$K$999&lt;&gt;"")*('D) Ertrag kompr. Bestandeshöhe'!$V$5:$V$999&lt;&gt;"")),
      TRUE, FALSE),
    1))+(INDEX(LINEST(_xlfn._xlws.FILTER('D) Ertrag kompr. Bestandeshöhe'!$V$5:$V$999,('D) Ertrag kompr. Bestandeshöhe'!$J$5:$J$999=W13)*('D) Ertrag kompr. Bestandeshöhe'!$K$5:$K$999&lt;&gt;"")*('D) Ertrag kompr. Bestandeshöhe'!$V$5:$V$999&lt;&gt;"")),
      _xlfn._xlws.FILTER('D) Ertrag kompr. Bestandeshöhe'!$K$5:$K$999,('D) Ertrag kompr. Bestandeshöhe'!$J$5:$J$999=W13)*('D) Ertrag kompr. Bestandeshöhe'!$K$5:$K$999&lt;&gt;"")*('D) Ertrag kompr. Bestandeshöhe'!$V$5:$V$999&lt;&gt;"")),
      TRUE, FALSE),
    2)),0),"")</f>
        <v/>
      </c>
      <c r="Z13" s="100" cm="1">
        <f t="array" ref="Z13">IFERROR(AVERAGE(_xlfn._xlws.FILTER('D) Ertrag kompr. Bestandeshöhe'!$O$5:$O$999,('D) Ertrag kompr. Bestandeshöhe'!$J$5:$J$999=$W13)*('D) Ertrag kompr. Bestandeshöhe'!$O$5:$O$999&lt;&gt;""))),18)</f>
        <v>18</v>
      </c>
      <c r="AA13" s="78"/>
      <c r="AB13" s="80"/>
      <c r="AC13" s="43"/>
      <c r="AD13" s="83" t="str">
        <f>IFERROR(IF(AND(G13='F) Hilfsrechnung'!$I$4,J13&gt;0),J13,IF(AND(G13='F) Hilfsrechnung'!$I$6,Y13&gt;0),Y13,IF(AND(G13='F) Hilfsrechnung'!$I$5,V13&gt;0),V13,""))),"")</f>
        <v/>
      </c>
      <c r="AE13" s="94" t="str">
        <f t="shared" si="7"/>
        <v/>
      </c>
      <c r="AF13" s="133" t="str">
        <f>IF(AG13&lt;&gt;"",'F) Hilfsrechnung'!$K$4/(AG13/AD13),"")</f>
        <v/>
      </c>
      <c r="AG13" s="70" t="str">
        <f>IF(AND(ISNUMBER(AB13),AD13&lt;&gt;""),((INDEX('F) Hilfsrechnung'!$A$2:$B$5,MATCH(AC13,'F) Hilfsrechnung'!$A$2:$A$5,0),2)*AB13/100)+('F) Hilfsrechnung'!$B$7*(100-AB13)/100))*AD13,"")</f>
        <v/>
      </c>
      <c r="AH13" s="57"/>
      <c r="AI13" s="85"/>
      <c r="AJ13" s="84"/>
      <c r="AK13" s="74"/>
      <c r="AL13" s="86" t="str">
        <f>IF(AND(ISNUMBER(AJ13),AK13=""),ROUND('F) Hilfsrechnung'!$K$4/AJ13,0),IF(AND(ISNUMBER(AJ13),ISNUMBER(AK13)),ROUND(AK13/AJ13,0),""))</f>
        <v/>
      </c>
      <c r="AM13" s="98" t="str">
        <f t="shared" si="3"/>
        <v/>
      </c>
      <c r="AN13" s="87" t="str">
        <f t="shared" si="8"/>
        <v/>
      </c>
    </row>
    <row r="14" spans="1:40" x14ac:dyDescent="0.25">
      <c r="A14" s="89">
        <v>9</v>
      </c>
      <c r="B14" s="73"/>
      <c r="C14" s="73"/>
      <c r="D14" s="73"/>
      <c r="E14" s="73"/>
      <c r="F14" s="73"/>
      <c r="G14" s="60"/>
      <c r="H14" s="245"/>
      <c r="I14" s="223"/>
      <c r="J14" s="81" t="str">
        <f t="shared" si="4"/>
        <v/>
      </c>
      <c r="K14" s="226"/>
      <c r="L14" s="71"/>
      <c r="M14" s="71"/>
      <c r="N14" s="71"/>
      <c r="O14" s="71"/>
      <c r="P14" s="72" t="str">
        <f t="shared" si="5"/>
        <v/>
      </c>
      <c r="Q14" s="70" t="str">
        <f t="shared" si="6"/>
        <v/>
      </c>
      <c r="R14" s="68"/>
      <c r="S14" s="67"/>
      <c r="T14" s="67"/>
      <c r="U14" s="75" t="str">
        <f t="shared" si="0"/>
        <v/>
      </c>
      <c r="V14" s="70" t="str">
        <f t="shared" si="1"/>
        <v/>
      </c>
      <c r="W14" s="69"/>
      <c r="X14" s="68"/>
      <c r="Y14" s="70" t="str" cm="1">
        <f t="array" ref="Y14">IF(AND(G14="A.5) kompr. Bestandeshöhe",W14&lt;&gt;"",X14&gt;0),ROUND(X14*(INDEX(LINEST(_xlfn._xlws.FILTER('D) Ertrag kompr. Bestandeshöhe'!$V$5:$V$999,('D) Ertrag kompr. Bestandeshöhe'!$J$5:$J$999=W14)*('D) Ertrag kompr. Bestandeshöhe'!$K$5:$K$999&lt;&gt;"")*('D) Ertrag kompr. Bestandeshöhe'!$V$5:$V$999&lt;&gt;"")),
      _xlfn._xlws.FILTER('D) Ertrag kompr. Bestandeshöhe'!$K$5:$K$999,('D) Ertrag kompr. Bestandeshöhe'!$J$5:$J$999=W14)*('D) Ertrag kompr. Bestandeshöhe'!$K$5:$K$999&lt;&gt;"")*('D) Ertrag kompr. Bestandeshöhe'!$V$5:$V$999&lt;&gt;"")),
      TRUE, FALSE),
    1))+(INDEX(LINEST(_xlfn._xlws.FILTER('D) Ertrag kompr. Bestandeshöhe'!$V$5:$V$999,('D) Ertrag kompr. Bestandeshöhe'!$J$5:$J$999=W14)*('D) Ertrag kompr. Bestandeshöhe'!$K$5:$K$999&lt;&gt;"")*('D) Ertrag kompr. Bestandeshöhe'!$V$5:$V$999&lt;&gt;"")),
      _xlfn._xlws.FILTER('D) Ertrag kompr. Bestandeshöhe'!$K$5:$K$999,('D) Ertrag kompr. Bestandeshöhe'!$J$5:$J$999=W14)*('D) Ertrag kompr. Bestandeshöhe'!$K$5:$K$999&lt;&gt;"")*('D) Ertrag kompr. Bestandeshöhe'!$V$5:$V$999&lt;&gt;"")),
      TRUE, FALSE),
    2)),0),"")</f>
        <v/>
      </c>
      <c r="Z14" s="100" cm="1">
        <f t="array" ref="Z14">IFERROR(AVERAGE(_xlfn._xlws.FILTER('D) Ertrag kompr. Bestandeshöhe'!$O$5:$O$999,('D) Ertrag kompr. Bestandeshöhe'!$J$5:$J$999=$W14)*('D) Ertrag kompr. Bestandeshöhe'!$O$5:$O$999&lt;&gt;""))),18)</f>
        <v>18</v>
      </c>
      <c r="AA14" s="78"/>
      <c r="AB14" s="80"/>
      <c r="AC14" s="43"/>
      <c r="AD14" s="83" t="str">
        <f>IFERROR(IF(AND(G14='F) Hilfsrechnung'!$I$4,J14&gt;0),J14,IF(AND(G14='F) Hilfsrechnung'!$I$6,Y14&gt;0),Y14,IF(AND(G14='F) Hilfsrechnung'!$I$5,V14&gt;0),V14,""))),"")</f>
        <v/>
      </c>
      <c r="AE14" s="94" t="str">
        <f t="shared" si="7"/>
        <v/>
      </c>
      <c r="AF14" s="133" t="str">
        <f>IF(AG14&lt;&gt;"",'F) Hilfsrechnung'!$K$4/(AG14/AD14),"")</f>
        <v/>
      </c>
      <c r="AG14" s="70" t="str">
        <f>IF(AND(ISNUMBER(AB14),AD14&lt;&gt;""),((INDEX('F) Hilfsrechnung'!$A$2:$B$5,MATCH(AC14,'F) Hilfsrechnung'!$A$2:$A$5,0),2)*AB14/100)+('F) Hilfsrechnung'!$B$7*(100-AB14)/100))*AD14,"")</f>
        <v/>
      </c>
      <c r="AH14" s="57"/>
      <c r="AI14" s="85"/>
      <c r="AJ14" s="84"/>
      <c r="AK14" s="74"/>
      <c r="AL14" s="86" t="str">
        <f>IF(AND(ISNUMBER(AJ14),AK14=""),ROUND('F) Hilfsrechnung'!$K$4/AJ14,0),IF(AND(ISNUMBER(AJ14),ISNUMBER(AK14)),ROUND(AK14/AJ14,0),""))</f>
        <v/>
      </c>
      <c r="AM14" s="98" t="str">
        <f t="shared" si="3"/>
        <v/>
      </c>
      <c r="AN14" s="87" t="str">
        <f t="shared" si="8"/>
        <v/>
      </c>
    </row>
    <row r="15" spans="1:40" x14ac:dyDescent="0.25">
      <c r="A15" s="89">
        <v>10</v>
      </c>
      <c r="B15" s="73"/>
      <c r="C15" s="73"/>
      <c r="D15" s="73"/>
      <c r="E15" s="73"/>
      <c r="F15" s="73"/>
      <c r="G15" s="60"/>
      <c r="H15" s="245"/>
      <c r="I15" s="223"/>
      <c r="J15" s="81" t="str">
        <f t="shared" si="4"/>
        <v/>
      </c>
      <c r="K15" s="226"/>
      <c r="L15" s="71"/>
      <c r="M15" s="71"/>
      <c r="N15" s="71"/>
      <c r="O15" s="71"/>
      <c r="P15" s="72" t="str">
        <f t="shared" si="5"/>
        <v/>
      </c>
      <c r="Q15" s="70" t="str">
        <f t="shared" si="6"/>
        <v/>
      </c>
      <c r="R15" s="68"/>
      <c r="S15" s="67"/>
      <c r="T15" s="67"/>
      <c r="U15" s="75" t="str">
        <f t="shared" si="0"/>
        <v/>
      </c>
      <c r="V15" s="70" t="str">
        <f t="shared" si="1"/>
        <v/>
      </c>
      <c r="W15" s="69"/>
      <c r="X15" s="68"/>
      <c r="Y15" s="70" t="str" cm="1">
        <f t="array" ref="Y15">IF(AND(G15="A.5) kompr. Bestandeshöhe",W15&lt;&gt;"",X15&gt;0),ROUND(X15*(INDEX(LINEST(_xlfn._xlws.FILTER('D) Ertrag kompr. Bestandeshöhe'!$V$5:$V$999,('D) Ertrag kompr. Bestandeshöhe'!$J$5:$J$999=W15)*('D) Ertrag kompr. Bestandeshöhe'!$K$5:$K$999&lt;&gt;"")*('D) Ertrag kompr. Bestandeshöhe'!$V$5:$V$999&lt;&gt;"")),
      _xlfn._xlws.FILTER('D) Ertrag kompr. Bestandeshöhe'!$K$5:$K$999,('D) Ertrag kompr. Bestandeshöhe'!$J$5:$J$999=W15)*('D) Ertrag kompr. Bestandeshöhe'!$K$5:$K$999&lt;&gt;"")*('D) Ertrag kompr. Bestandeshöhe'!$V$5:$V$999&lt;&gt;"")),
      TRUE, FALSE),
    1))+(INDEX(LINEST(_xlfn._xlws.FILTER('D) Ertrag kompr. Bestandeshöhe'!$V$5:$V$999,('D) Ertrag kompr. Bestandeshöhe'!$J$5:$J$999=W15)*('D) Ertrag kompr. Bestandeshöhe'!$K$5:$K$999&lt;&gt;"")*('D) Ertrag kompr. Bestandeshöhe'!$V$5:$V$999&lt;&gt;"")),
      _xlfn._xlws.FILTER('D) Ertrag kompr. Bestandeshöhe'!$K$5:$K$999,('D) Ertrag kompr. Bestandeshöhe'!$J$5:$J$999=W15)*('D) Ertrag kompr. Bestandeshöhe'!$K$5:$K$999&lt;&gt;"")*('D) Ertrag kompr. Bestandeshöhe'!$V$5:$V$999&lt;&gt;"")),
      TRUE, FALSE),
    2)),0),"")</f>
        <v/>
      </c>
      <c r="Z15" s="100" cm="1">
        <f t="array" ref="Z15">IFERROR(AVERAGE(_xlfn._xlws.FILTER('D) Ertrag kompr. Bestandeshöhe'!$O$5:$O$999,('D) Ertrag kompr. Bestandeshöhe'!$J$5:$J$999=$W15)*('D) Ertrag kompr. Bestandeshöhe'!$O$5:$O$999&lt;&gt;""))),18)</f>
        <v>18</v>
      </c>
      <c r="AA15" s="78"/>
      <c r="AB15" s="80"/>
      <c r="AC15" s="43"/>
      <c r="AD15" s="83" t="str">
        <f>IFERROR(IF(AND(G15='F) Hilfsrechnung'!$I$4,J15&gt;0),J15,IF(AND(G15='F) Hilfsrechnung'!$I$6,Y15&gt;0),Y15,IF(AND(G15='F) Hilfsrechnung'!$I$5,V15&gt;0),V15,""))),"")</f>
        <v/>
      </c>
      <c r="AE15" s="94" t="str">
        <f t="shared" si="7"/>
        <v/>
      </c>
      <c r="AF15" s="133" t="str">
        <f>IF(AG15&lt;&gt;"",'F) Hilfsrechnung'!$K$4/(AG15/AD15),"")</f>
        <v/>
      </c>
      <c r="AG15" s="70" t="str">
        <f>IF(AND(ISNUMBER(AB15),AD15&lt;&gt;""),((INDEX('F) Hilfsrechnung'!$A$2:$B$5,MATCH(AC15,'F) Hilfsrechnung'!$A$2:$A$5,0),2)*AB15/100)+('F) Hilfsrechnung'!$B$7*(100-AB15)/100))*AD15,"")</f>
        <v/>
      </c>
      <c r="AH15" s="57"/>
      <c r="AI15" s="85"/>
      <c r="AJ15" s="84"/>
      <c r="AK15" s="74"/>
      <c r="AL15" s="86" t="str">
        <f>IF(AND(ISNUMBER(AJ15),AK15=""),ROUND('F) Hilfsrechnung'!$K$4/AJ15,0),IF(AND(ISNUMBER(AJ15),ISNUMBER(AK15)),ROUND(AK15/AJ15,0),""))</f>
        <v/>
      </c>
      <c r="AM15" s="98" t="str">
        <f t="shared" si="3"/>
        <v/>
      </c>
      <c r="AN15" s="87" t="str">
        <f t="shared" si="8"/>
        <v/>
      </c>
    </row>
    <row r="16" spans="1:40" x14ac:dyDescent="0.25">
      <c r="A16" s="89">
        <v>11</v>
      </c>
      <c r="B16" s="73"/>
      <c r="C16" s="73"/>
      <c r="D16" s="73"/>
      <c r="E16" s="73"/>
      <c r="F16" s="73"/>
      <c r="G16" s="60"/>
      <c r="H16" s="245"/>
      <c r="I16" s="223"/>
      <c r="J16" s="81" t="str">
        <f t="shared" si="4"/>
        <v/>
      </c>
      <c r="K16" s="226"/>
      <c r="L16" s="71"/>
      <c r="M16" s="71"/>
      <c r="N16" s="71"/>
      <c r="O16" s="71"/>
      <c r="P16" s="72" t="str">
        <f t="shared" si="5"/>
        <v/>
      </c>
      <c r="Q16" s="70" t="str">
        <f t="shared" si="6"/>
        <v/>
      </c>
      <c r="R16" s="68"/>
      <c r="S16" s="67"/>
      <c r="T16" s="67"/>
      <c r="U16" s="75" t="str">
        <f t="shared" si="0"/>
        <v/>
      </c>
      <c r="V16" s="70" t="str">
        <f t="shared" si="1"/>
        <v/>
      </c>
      <c r="W16" s="69"/>
      <c r="X16" s="68"/>
      <c r="Y16" s="70" t="str" cm="1">
        <f t="array" ref="Y16">IF(AND(G16="A.5) kompr. Bestandeshöhe",W16&lt;&gt;"",X16&gt;0),ROUND(X16*(INDEX(LINEST(_xlfn._xlws.FILTER('D) Ertrag kompr. Bestandeshöhe'!$V$5:$V$999,('D) Ertrag kompr. Bestandeshöhe'!$J$5:$J$999=W16)*('D) Ertrag kompr. Bestandeshöhe'!$K$5:$K$999&lt;&gt;"")*('D) Ertrag kompr. Bestandeshöhe'!$V$5:$V$999&lt;&gt;"")),
      _xlfn._xlws.FILTER('D) Ertrag kompr. Bestandeshöhe'!$K$5:$K$999,('D) Ertrag kompr. Bestandeshöhe'!$J$5:$J$999=W16)*('D) Ertrag kompr. Bestandeshöhe'!$K$5:$K$999&lt;&gt;"")*('D) Ertrag kompr. Bestandeshöhe'!$V$5:$V$999&lt;&gt;"")),
      TRUE, FALSE),
    1))+(INDEX(LINEST(_xlfn._xlws.FILTER('D) Ertrag kompr. Bestandeshöhe'!$V$5:$V$999,('D) Ertrag kompr. Bestandeshöhe'!$J$5:$J$999=W16)*('D) Ertrag kompr. Bestandeshöhe'!$K$5:$K$999&lt;&gt;"")*('D) Ertrag kompr. Bestandeshöhe'!$V$5:$V$999&lt;&gt;"")),
      _xlfn._xlws.FILTER('D) Ertrag kompr. Bestandeshöhe'!$K$5:$K$999,('D) Ertrag kompr. Bestandeshöhe'!$J$5:$J$999=W16)*('D) Ertrag kompr. Bestandeshöhe'!$K$5:$K$999&lt;&gt;"")*('D) Ertrag kompr. Bestandeshöhe'!$V$5:$V$999&lt;&gt;"")),
      TRUE, FALSE),
    2)),0),"")</f>
        <v/>
      </c>
      <c r="Z16" s="100" cm="1">
        <f t="array" ref="Z16">IFERROR(AVERAGE(_xlfn._xlws.FILTER('D) Ertrag kompr. Bestandeshöhe'!$O$5:$O$999,('D) Ertrag kompr. Bestandeshöhe'!$J$5:$J$999=$W16)*('D) Ertrag kompr. Bestandeshöhe'!$O$5:$O$999&lt;&gt;""))),18)</f>
        <v>18</v>
      </c>
      <c r="AA16" s="78"/>
      <c r="AB16" s="80"/>
      <c r="AC16" s="43"/>
      <c r="AD16" s="83" t="str">
        <f>IFERROR(IF(AND(G16='F) Hilfsrechnung'!$I$4,J16&gt;0),J16,IF(AND(G16='F) Hilfsrechnung'!$I$6,Y16&gt;0),Y16,IF(AND(G16='F) Hilfsrechnung'!$I$5,V16&gt;0),V16,""))),"")</f>
        <v/>
      </c>
      <c r="AE16" s="94" t="str">
        <f t="shared" si="7"/>
        <v/>
      </c>
      <c r="AF16" s="133" t="str">
        <f>IF(AG16&lt;&gt;"",'F) Hilfsrechnung'!$K$4/(AG16/AD16),"")</f>
        <v/>
      </c>
      <c r="AG16" s="70" t="str">
        <f>IF(AND(ISNUMBER(AB16),AD16&lt;&gt;""),((INDEX('F) Hilfsrechnung'!$A$2:$B$5,MATCH(AC16,'F) Hilfsrechnung'!$A$2:$A$5,0),2)*AB16/100)+('F) Hilfsrechnung'!$B$7*(100-AB16)/100))*AD16,"")</f>
        <v/>
      </c>
      <c r="AH16" s="57"/>
      <c r="AI16" s="85"/>
      <c r="AJ16" s="84"/>
      <c r="AK16" s="74"/>
      <c r="AL16" s="86" t="str">
        <f>IF(AND(ISNUMBER(AJ16),AK16=""),ROUND('F) Hilfsrechnung'!$K$4/AJ16,0),IF(AND(ISNUMBER(AJ16),ISNUMBER(AK16)),ROUND(AK16/AJ16,0),""))</f>
        <v/>
      </c>
      <c r="AM16" s="98" t="str">
        <f t="shared" si="3"/>
        <v/>
      </c>
      <c r="AN16" s="87" t="str">
        <f t="shared" si="8"/>
        <v/>
      </c>
    </row>
    <row r="17" spans="1:40" x14ac:dyDescent="0.25">
      <c r="A17" s="89">
        <v>12</v>
      </c>
      <c r="B17" s="73"/>
      <c r="C17" s="73"/>
      <c r="D17" s="73"/>
      <c r="E17" s="73"/>
      <c r="F17" s="73"/>
      <c r="G17" s="60"/>
      <c r="H17" s="245"/>
      <c r="I17" s="223"/>
      <c r="J17" s="81" t="str">
        <f t="shared" si="4"/>
        <v/>
      </c>
      <c r="K17" s="226"/>
      <c r="L17" s="71"/>
      <c r="M17" s="71"/>
      <c r="N17" s="71"/>
      <c r="O17" s="71"/>
      <c r="P17" s="72" t="str">
        <f t="shared" si="5"/>
        <v/>
      </c>
      <c r="Q17" s="70" t="str">
        <f t="shared" si="6"/>
        <v/>
      </c>
      <c r="R17" s="68"/>
      <c r="S17" s="67"/>
      <c r="T17" s="67"/>
      <c r="U17" s="75" t="str">
        <f t="shared" si="0"/>
        <v/>
      </c>
      <c r="V17" s="70" t="str">
        <f t="shared" si="1"/>
        <v/>
      </c>
      <c r="W17" s="69"/>
      <c r="X17" s="68"/>
      <c r="Y17" s="70" t="str" cm="1">
        <f t="array" ref="Y17">IF(AND(G17="A.5) kompr. Bestandeshöhe",W17&lt;&gt;"",X17&gt;0),ROUND(X17*(INDEX(LINEST(_xlfn._xlws.FILTER('D) Ertrag kompr. Bestandeshöhe'!$V$5:$V$999,('D) Ertrag kompr. Bestandeshöhe'!$J$5:$J$999=W17)*('D) Ertrag kompr. Bestandeshöhe'!$K$5:$K$999&lt;&gt;"")*('D) Ertrag kompr. Bestandeshöhe'!$V$5:$V$999&lt;&gt;"")),
      _xlfn._xlws.FILTER('D) Ertrag kompr. Bestandeshöhe'!$K$5:$K$999,('D) Ertrag kompr. Bestandeshöhe'!$J$5:$J$999=W17)*('D) Ertrag kompr. Bestandeshöhe'!$K$5:$K$999&lt;&gt;"")*('D) Ertrag kompr. Bestandeshöhe'!$V$5:$V$999&lt;&gt;"")),
      TRUE, FALSE),
    1))+(INDEX(LINEST(_xlfn._xlws.FILTER('D) Ertrag kompr. Bestandeshöhe'!$V$5:$V$999,('D) Ertrag kompr. Bestandeshöhe'!$J$5:$J$999=W17)*('D) Ertrag kompr. Bestandeshöhe'!$K$5:$K$999&lt;&gt;"")*('D) Ertrag kompr. Bestandeshöhe'!$V$5:$V$999&lt;&gt;"")),
      _xlfn._xlws.FILTER('D) Ertrag kompr. Bestandeshöhe'!$K$5:$K$999,('D) Ertrag kompr. Bestandeshöhe'!$J$5:$J$999=W17)*('D) Ertrag kompr. Bestandeshöhe'!$K$5:$K$999&lt;&gt;"")*('D) Ertrag kompr. Bestandeshöhe'!$V$5:$V$999&lt;&gt;"")),
      TRUE, FALSE),
    2)),0),"")</f>
        <v/>
      </c>
      <c r="Z17" s="100" cm="1">
        <f t="array" ref="Z17">IFERROR(AVERAGE(_xlfn._xlws.FILTER('D) Ertrag kompr. Bestandeshöhe'!$O$5:$O$999,('D) Ertrag kompr. Bestandeshöhe'!$J$5:$J$999=$W17)*('D) Ertrag kompr. Bestandeshöhe'!$O$5:$O$999&lt;&gt;""))),18)</f>
        <v>18</v>
      </c>
      <c r="AA17" s="78"/>
      <c r="AB17" s="80"/>
      <c r="AC17" s="43"/>
      <c r="AD17" s="83" t="str">
        <f>IFERROR(IF(AND(G17='F) Hilfsrechnung'!$I$4,J17&gt;0),J17,IF(AND(G17='F) Hilfsrechnung'!$I$6,Y17&gt;0),Y17,IF(AND(G17='F) Hilfsrechnung'!$I$5,V17&gt;0),V17,""))),"")</f>
        <v/>
      </c>
      <c r="AE17" s="94" t="str">
        <f t="shared" si="7"/>
        <v/>
      </c>
      <c r="AF17" s="133" t="str">
        <f>IF(AG17&lt;&gt;"",'F) Hilfsrechnung'!$K$4/(AG17/AD17),"")</f>
        <v/>
      </c>
      <c r="AG17" s="70" t="str">
        <f>IF(AND(ISNUMBER(AB17),AD17&lt;&gt;""),((INDEX('F) Hilfsrechnung'!$A$2:$B$5,MATCH(AC17,'F) Hilfsrechnung'!$A$2:$A$5,0),2)*AB17/100)+('F) Hilfsrechnung'!$B$7*(100-AB17)/100))*AD17,"")</f>
        <v/>
      </c>
      <c r="AH17" s="57"/>
      <c r="AI17" s="85"/>
      <c r="AJ17" s="84"/>
      <c r="AK17" s="74"/>
      <c r="AL17" s="86" t="str">
        <f>IF(AND(ISNUMBER(AJ17),AK17=""),ROUND('F) Hilfsrechnung'!$K$4/AJ17,0),IF(AND(ISNUMBER(AJ17),ISNUMBER(AK17)),ROUND(AK17/AJ17,0),""))</f>
        <v/>
      </c>
      <c r="AM17" s="98" t="str">
        <f t="shared" si="3"/>
        <v/>
      </c>
      <c r="AN17" s="87" t="str">
        <f t="shared" si="8"/>
        <v/>
      </c>
    </row>
    <row r="18" spans="1:40" x14ac:dyDescent="0.25">
      <c r="A18" s="89">
        <v>13</v>
      </c>
      <c r="B18" s="73"/>
      <c r="C18" s="73"/>
      <c r="D18" s="73"/>
      <c r="E18" s="73"/>
      <c r="F18" s="73"/>
      <c r="G18" s="60"/>
      <c r="H18" s="245"/>
      <c r="I18" s="223"/>
      <c r="J18" s="81" t="str">
        <f t="shared" si="4"/>
        <v/>
      </c>
      <c r="K18" s="226"/>
      <c r="L18" s="71"/>
      <c r="M18" s="71"/>
      <c r="N18" s="71"/>
      <c r="O18" s="71"/>
      <c r="P18" s="72" t="str">
        <f t="shared" si="5"/>
        <v/>
      </c>
      <c r="Q18" s="70" t="str">
        <f t="shared" si="6"/>
        <v/>
      </c>
      <c r="R18" s="68"/>
      <c r="S18" s="67"/>
      <c r="T18" s="67"/>
      <c r="U18" s="75" t="str">
        <f t="shared" si="0"/>
        <v/>
      </c>
      <c r="V18" s="70" t="str">
        <f t="shared" si="1"/>
        <v/>
      </c>
      <c r="W18" s="69"/>
      <c r="X18" s="68"/>
      <c r="Y18" s="70" t="str" cm="1">
        <f t="array" ref="Y18">IF(AND(G18="A.5) kompr. Bestandeshöhe",W18&lt;&gt;"",X18&gt;0),ROUND(X18*(INDEX(LINEST(_xlfn._xlws.FILTER('D) Ertrag kompr. Bestandeshöhe'!$V$5:$V$999,('D) Ertrag kompr. Bestandeshöhe'!$J$5:$J$999=W18)*('D) Ertrag kompr. Bestandeshöhe'!$K$5:$K$999&lt;&gt;"")*('D) Ertrag kompr. Bestandeshöhe'!$V$5:$V$999&lt;&gt;"")),
      _xlfn._xlws.FILTER('D) Ertrag kompr. Bestandeshöhe'!$K$5:$K$999,('D) Ertrag kompr. Bestandeshöhe'!$J$5:$J$999=W18)*('D) Ertrag kompr. Bestandeshöhe'!$K$5:$K$999&lt;&gt;"")*('D) Ertrag kompr. Bestandeshöhe'!$V$5:$V$999&lt;&gt;"")),
      TRUE, FALSE),
    1))+(INDEX(LINEST(_xlfn._xlws.FILTER('D) Ertrag kompr. Bestandeshöhe'!$V$5:$V$999,('D) Ertrag kompr. Bestandeshöhe'!$J$5:$J$999=W18)*('D) Ertrag kompr. Bestandeshöhe'!$K$5:$K$999&lt;&gt;"")*('D) Ertrag kompr. Bestandeshöhe'!$V$5:$V$999&lt;&gt;"")),
      _xlfn._xlws.FILTER('D) Ertrag kompr. Bestandeshöhe'!$K$5:$K$999,('D) Ertrag kompr. Bestandeshöhe'!$J$5:$J$999=W18)*('D) Ertrag kompr. Bestandeshöhe'!$K$5:$K$999&lt;&gt;"")*('D) Ertrag kompr. Bestandeshöhe'!$V$5:$V$999&lt;&gt;"")),
      TRUE, FALSE),
    2)),0),"")</f>
        <v/>
      </c>
      <c r="Z18" s="100" cm="1">
        <f t="array" ref="Z18">IFERROR(AVERAGE(_xlfn._xlws.FILTER('D) Ertrag kompr. Bestandeshöhe'!$O$5:$O$999,('D) Ertrag kompr. Bestandeshöhe'!$J$5:$J$999=$W18)*('D) Ertrag kompr. Bestandeshöhe'!$O$5:$O$999&lt;&gt;""))),18)</f>
        <v>18</v>
      </c>
      <c r="AA18" s="78"/>
      <c r="AB18" s="80"/>
      <c r="AC18" s="43"/>
      <c r="AD18" s="83" t="str">
        <f>IFERROR(IF(AND(G18='F) Hilfsrechnung'!$I$4,J18&gt;0),J18,IF(AND(G18='F) Hilfsrechnung'!$I$6,Y18&gt;0),Y18,IF(AND(G18='F) Hilfsrechnung'!$I$5,V18&gt;0),V18,""))),"")</f>
        <v/>
      </c>
      <c r="AE18" s="94" t="str">
        <f t="shared" si="7"/>
        <v/>
      </c>
      <c r="AF18" s="133" t="str">
        <f>IF(AG18&lt;&gt;"",'F) Hilfsrechnung'!$K$4/(AG18/AD18),"")</f>
        <v/>
      </c>
      <c r="AG18" s="70" t="str">
        <f>IF(AND(ISNUMBER(AB18),AD18&lt;&gt;""),((INDEX('F) Hilfsrechnung'!$A$2:$B$5,MATCH(AC18,'F) Hilfsrechnung'!$A$2:$A$5,0),2)*AB18/100)+('F) Hilfsrechnung'!$B$7*(100-AB18)/100))*AD18,"")</f>
        <v/>
      </c>
      <c r="AH18" s="57"/>
      <c r="AI18" s="85"/>
      <c r="AJ18" s="84"/>
      <c r="AK18" s="74"/>
      <c r="AL18" s="86" t="str">
        <f>IF(AND(ISNUMBER(AJ18),AK18=""),ROUND('F) Hilfsrechnung'!$K$4/AJ18,0),IF(AND(ISNUMBER(AJ18),ISNUMBER(AK18)),ROUND(AK18/AJ18,0),""))</f>
        <v/>
      </c>
      <c r="AM18" s="98" t="str">
        <f t="shared" si="3"/>
        <v/>
      </c>
      <c r="AN18" s="87" t="str">
        <f t="shared" si="8"/>
        <v/>
      </c>
    </row>
    <row r="19" spans="1:40" x14ac:dyDescent="0.25">
      <c r="A19" s="89">
        <v>14</v>
      </c>
      <c r="B19" s="73"/>
      <c r="C19" s="73"/>
      <c r="D19" s="73"/>
      <c r="E19" s="73"/>
      <c r="F19" s="73"/>
      <c r="G19" s="60"/>
      <c r="H19" s="245"/>
      <c r="I19" s="223"/>
      <c r="J19" s="81" t="str">
        <f t="shared" si="4"/>
        <v/>
      </c>
      <c r="K19" s="226"/>
      <c r="L19" s="71"/>
      <c r="M19" s="71"/>
      <c r="N19" s="71"/>
      <c r="O19" s="71"/>
      <c r="P19" s="72" t="str">
        <f t="shared" si="5"/>
        <v/>
      </c>
      <c r="Q19" s="70" t="str">
        <f t="shared" si="6"/>
        <v/>
      </c>
      <c r="R19" s="68"/>
      <c r="S19" s="67"/>
      <c r="T19" s="67"/>
      <c r="U19" s="75" t="str">
        <f t="shared" si="0"/>
        <v/>
      </c>
      <c r="V19" s="70" t="str">
        <f t="shared" si="1"/>
        <v/>
      </c>
      <c r="W19" s="69"/>
      <c r="X19" s="68"/>
      <c r="Y19" s="70" t="str" cm="1">
        <f t="array" ref="Y19">IF(AND(G19="A.5) kompr. Bestandeshöhe",W19&lt;&gt;"",X19&gt;0),ROUND(X19*(INDEX(LINEST(_xlfn._xlws.FILTER('D) Ertrag kompr. Bestandeshöhe'!$V$5:$V$999,('D) Ertrag kompr. Bestandeshöhe'!$J$5:$J$999=W19)*('D) Ertrag kompr. Bestandeshöhe'!$K$5:$K$999&lt;&gt;"")*('D) Ertrag kompr. Bestandeshöhe'!$V$5:$V$999&lt;&gt;"")),
      _xlfn._xlws.FILTER('D) Ertrag kompr. Bestandeshöhe'!$K$5:$K$999,('D) Ertrag kompr. Bestandeshöhe'!$J$5:$J$999=W19)*('D) Ertrag kompr. Bestandeshöhe'!$K$5:$K$999&lt;&gt;"")*('D) Ertrag kompr. Bestandeshöhe'!$V$5:$V$999&lt;&gt;"")),
      TRUE, FALSE),
    1))+(INDEX(LINEST(_xlfn._xlws.FILTER('D) Ertrag kompr. Bestandeshöhe'!$V$5:$V$999,('D) Ertrag kompr. Bestandeshöhe'!$J$5:$J$999=W19)*('D) Ertrag kompr. Bestandeshöhe'!$K$5:$K$999&lt;&gt;"")*('D) Ertrag kompr. Bestandeshöhe'!$V$5:$V$999&lt;&gt;"")),
      _xlfn._xlws.FILTER('D) Ertrag kompr. Bestandeshöhe'!$K$5:$K$999,('D) Ertrag kompr. Bestandeshöhe'!$J$5:$J$999=W19)*('D) Ertrag kompr. Bestandeshöhe'!$K$5:$K$999&lt;&gt;"")*('D) Ertrag kompr. Bestandeshöhe'!$V$5:$V$999&lt;&gt;"")),
      TRUE, FALSE),
    2)),0),"")</f>
        <v/>
      </c>
      <c r="Z19" s="100" cm="1">
        <f t="array" ref="Z19">IFERROR(AVERAGE(_xlfn._xlws.FILTER('D) Ertrag kompr. Bestandeshöhe'!$O$5:$O$999,('D) Ertrag kompr. Bestandeshöhe'!$J$5:$J$999=$W19)*('D) Ertrag kompr. Bestandeshöhe'!$O$5:$O$999&lt;&gt;""))),18)</f>
        <v>18</v>
      </c>
      <c r="AA19" s="78"/>
      <c r="AB19" s="80"/>
      <c r="AC19" s="43"/>
      <c r="AD19" s="83" t="str">
        <f>IFERROR(IF(AND(G19='F) Hilfsrechnung'!$I$4,J19&gt;0),J19,IF(AND(G19='F) Hilfsrechnung'!$I$6,Y19&gt;0),Y19,IF(AND(G19='F) Hilfsrechnung'!$I$5,V19&gt;0),V19,""))),"")</f>
        <v/>
      </c>
      <c r="AE19" s="94" t="str">
        <f t="shared" si="7"/>
        <v/>
      </c>
      <c r="AF19" s="133" t="str">
        <f>IF(AG19&lt;&gt;"",'F) Hilfsrechnung'!$K$4/(AG19/AD19),"")</f>
        <v/>
      </c>
      <c r="AG19" s="70" t="str">
        <f>IF(AND(ISNUMBER(AB19),AD19&lt;&gt;""),((INDEX('F) Hilfsrechnung'!$A$2:$B$5,MATCH(AC19,'F) Hilfsrechnung'!$A$2:$A$5,0),2)*AB19/100)+('F) Hilfsrechnung'!$B$7*(100-AB19)/100))*AD19,"")</f>
        <v/>
      </c>
      <c r="AH19" s="57"/>
      <c r="AI19" s="85"/>
      <c r="AJ19" s="84"/>
      <c r="AK19" s="74"/>
      <c r="AL19" s="86" t="str">
        <f>IF(AND(ISNUMBER(AJ19),AK19=""),ROUND('F) Hilfsrechnung'!$K$4/AJ19,0),IF(AND(ISNUMBER(AJ19),ISNUMBER(AK19)),ROUND(AK19/AJ19,0),""))</f>
        <v/>
      </c>
      <c r="AM19" s="98" t="str">
        <f t="shared" si="3"/>
        <v/>
      </c>
      <c r="AN19" s="87" t="str">
        <f t="shared" si="8"/>
        <v/>
      </c>
    </row>
    <row r="20" spans="1:40" x14ac:dyDescent="0.25">
      <c r="A20" s="89">
        <v>15</v>
      </c>
      <c r="B20" s="73"/>
      <c r="C20" s="73"/>
      <c r="D20" s="73"/>
      <c r="E20" s="73"/>
      <c r="F20" s="73"/>
      <c r="G20" s="60"/>
      <c r="H20" s="245"/>
      <c r="I20" s="223"/>
      <c r="J20" s="81" t="str">
        <f t="shared" si="4"/>
        <v/>
      </c>
      <c r="K20" s="226"/>
      <c r="L20" s="71"/>
      <c r="M20" s="71"/>
      <c r="N20" s="71"/>
      <c r="O20" s="71"/>
      <c r="P20" s="72" t="str">
        <f t="shared" si="5"/>
        <v/>
      </c>
      <c r="Q20" s="70" t="str">
        <f t="shared" si="6"/>
        <v/>
      </c>
      <c r="R20" s="68"/>
      <c r="S20" s="67"/>
      <c r="T20" s="67"/>
      <c r="U20" s="75" t="str">
        <f t="shared" si="0"/>
        <v/>
      </c>
      <c r="V20" s="70" t="str">
        <f t="shared" si="1"/>
        <v/>
      </c>
      <c r="W20" s="69"/>
      <c r="X20" s="68"/>
      <c r="Y20" s="70" t="str" cm="1">
        <f t="array" ref="Y20">IF(AND(G20="A.5) kompr. Bestandeshöhe",W20&lt;&gt;"",X20&gt;0),ROUND(X20*(INDEX(LINEST(_xlfn._xlws.FILTER('D) Ertrag kompr. Bestandeshöhe'!$V$5:$V$999,('D) Ertrag kompr. Bestandeshöhe'!$J$5:$J$999=W20)*('D) Ertrag kompr. Bestandeshöhe'!$K$5:$K$999&lt;&gt;"")*('D) Ertrag kompr. Bestandeshöhe'!$V$5:$V$999&lt;&gt;"")),
      _xlfn._xlws.FILTER('D) Ertrag kompr. Bestandeshöhe'!$K$5:$K$999,('D) Ertrag kompr. Bestandeshöhe'!$J$5:$J$999=W20)*('D) Ertrag kompr. Bestandeshöhe'!$K$5:$K$999&lt;&gt;"")*('D) Ertrag kompr. Bestandeshöhe'!$V$5:$V$999&lt;&gt;"")),
      TRUE, FALSE),
    1))+(INDEX(LINEST(_xlfn._xlws.FILTER('D) Ertrag kompr. Bestandeshöhe'!$V$5:$V$999,('D) Ertrag kompr. Bestandeshöhe'!$J$5:$J$999=W20)*('D) Ertrag kompr. Bestandeshöhe'!$K$5:$K$999&lt;&gt;"")*('D) Ertrag kompr. Bestandeshöhe'!$V$5:$V$999&lt;&gt;"")),
      _xlfn._xlws.FILTER('D) Ertrag kompr. Bestandeshöhe'!$K$5:$K$999,('D) Ertrag kompr. Bestandeshöhe'!$J$5:$J$999=W20)*('D) Ertrag kompr. Bestandeshöhe'!$K$5:$K$999&lt;&gt;"")*('D) Ertrag kompr. Bestandeshöhe'!$V$5:$V$999&lt;&gt;"")),
      TRUE, FALSE),
    2)),0),"")</f>
        <v/>
      </c>
      <c r="Z20" s="100" cm="1">
        <f t="array" ref="Z20">IFERROR(AVERAGE(_xlfn._xlws.FILTER('D) Ertrag kompr. Bestandeshöhe'!$O$5:$O$999,('D) Ertrag kompr. Bestandeshöhe'!$J$5:$J$999=$W20)*('D) Ertrag kompr. Bestandeshöhe'!$O$5:$O$999&lt;&gt;""))),18)</f>
        <v>18</v>
      </c>
      <c r="AA20" s="78"/>
      <c r="AB20" s="80"/>
      <c r="AC20" s="43"/>
      <c r="AD20" s="83" t="str">
        <f>IFERROR(IF(AND(G20='F) Hilfsrechnung'!$I$4,J20&gt;0),J20,IF(AND(G20='F) Hilfsrechnung'!$I$6,Y20&gt;0),Y20,IF(AND(G20='F) Hilfsrechnung'!$I$5,V20&gt;0),V20,""))),"")</f>
        <v/>
      </c>
      <c r="AE20" s="94" t="str">
        <f t="shared" si="7"/>
        <v/>
      </c>
      <c r="AF20" s="133" t="str">
        <f>IF(AG20&lt;&gt;"",'F) Hilfsrechnung'!$K$4/(AG20/AD20),"")</f>
        <v/>
      </c>
      <c r="AG20" s="70" t="str">
        <f>IF(AND(ISNUMBER(AB20),AD20&lt;&gt;""),((INDEX('F) Hilfsrechnung'!$A$2:$B$5,MATCH(AC20,'F) Hilfsrechnung'!$A$2:$A$5,0),2)*AB20/100)+('F) Hilfsrechnung'!$B$7*(100-AB20)/100))*AD20,"")</f>
        <v/>
      </c>
      <c r="AH20" s="57"/>
      <c r="AI20" s="85"/>
      <c r="AJ20" s="84"/>
      <c r="AK20" s="74"/>
      <c r="AL20" s="86" t="str">
        <f>IF(AND(ISNUMBER(AJ20),AK20=""),ROUND('F) Hilfsrechnung'!$K$4/AJ20,0),IF(AND(ISNUMBER(AJ20),ISNUMBER(AK20)),ROUND(AK20/AJ20,0),""))</f>
        <v/>
      </c>
      <c r="AM20" s="98" t="str">
        <f t="shared" si="3"/>
        <v/>
      </c>
      <c r="AN20" s="87" t="str">
        <f t="shared" si="8"/>
        <v/>
      </c>
    </row>
    <row r="21" spans="1:40" x14ac:dyDescent="0.25">
      <c r="A21" s="89">
        <v>16</v>
      </c>
      <c r="B21" s="73"/>
      <c r="C21" s="73"/>
      <c r="D21" s="73"/>
      <c r="E21" s="73"/>
      <c r="F21" s="73"/>
      <c r="G21" s="60"/>
      <c r="H21" s="245"/>
      <c r="I21" s="223"/>
      <c r="J21" s="81" t="str">
        <f t="shared" si="4"/>
        <v/>
      </c>
      <c r="K21" s="226"/>
      <c r="L21" s="71"/>
      <c r="M21" s="71"/>
      <c r="N21" s="71"/>
      <c r="O21" s="71"/>
      <c r="P21" s="72" t="str">
        <f t="shared" si="5"/>
        <v/>
      </c>
      <c r="Q21" s="70" t="str">
        <f t="shared" si="6"/>
        <v/>
      </c>
      <c r="R21" s="68"/>
      <c r="S21" s="67"/>
      <c r="T21" s="67"/>
      <c r="U21" s="75" t="str">
        <f t="shared" si="0"/>
        <v/>
      </c>
      <c r="V21" s="70" t="str">
        <f t="shared" si="1"/>
        <v/>
      </c>
      <c r="W21" s="69"/>
      <c r="X21" s="68"/>
      <c r="Y21" s="70" t="str" cm="1">
        <f t="array" ref="Y21">IF(AND(G21="A.5) kompr. Bestandeshöhe",W21&lt;&gt;"",X21&gt;0),ROUND(X21*(INDEX(LINEST(_xlfn._xlws.FILTER('D) Ertrag kompr. Bestandeshöhe'!$V$5:$V$999,('D) Ertrag kompr. Bestandeshöhe'!$J$5:$J$999=W21)*('D) Ertrag kompr. Bestandeshöhe'!$K$5:$K$999&lt;&gt;"")*('D) Ertrag kompr. Bestandeshöhe'!$V$5:$V$999&lt;&gt;"")),
      _xlfn._xlws.FILTER('D) Ertrag kompr. Bestandeshöhe'!$K$5:$K$999,('D) Ertrag kompr. Bestandeshöhe'!$J$5:$J$999=W21)*('D) Ertrag kompr. Bestandeshöhe'!$K$5:$K$999&lt;&gt;"")*('D) Ertrag kompr. Bestandeshöhe'!$V$5:$V$999&lt;&gt;"")),
      TRUE, FALSE),
    1))+(INDEX(LINEST(_xlfn._xlws.FILTER('D) Ertrag kompr. Bestandeshöhe'!$V$5:$V$999,('D) Ertrag kompr. Bestandeshöhe'!$J$5:$J$999=W21)*('D) Ertrag kompr. Bestandeshöhe'!$K$5:$K$999&lt;&gt;"")*('D) Ertrag kompr. Bestandeshöhe'!$V$5:$V$999&lt;&gt;"")),
      _xlfn._xlws.FILTER('D) Ertrag kompr. Bestandeshöhe'!$K$5:$K$999,('D) Ertrag kompr. Bestandeshöhe'!$J$5:$J$999=W21)*('D) Ertrag kompr. Bestandeshöhe'!$K$5:$K$999&lt;&gt;"")*('D) Ertrag kompr. Bestandeshöhe'!$V$5:$V$999&lt;&gt;"")),
      TRUE, FALSE),
    2)),0),"")</f>
        <v/>
      </c>
      <c r="Z21" s="100" cm="1">
        <f t="array" ref="Z21">IFERROR(AVERAGE(_xlfn._xlws.FILTER('D) Ertrag kompr. Bestandeshöhe'!$O$5:$O$999,('D) Ertrag kompr. Bestandeshöhe'!$J$5:$J$999=$W21)*('D) Ertrag kompr. Bestandeshöhe'!$O$5:$O$999&lt;&gt;""))),18)</f>
        <v>18</v>
      </c>
      <c r="AA21" s="78"/>
      <c r="AB21" s="80"/>
      <c r="AC21" s="43"/>
      <c r="AD21" s="83" t="str">
        <f>IFERROR(IF(AND(G21='F) Hilfsrechnung'!$I$4,J21&gt;0),J21,IF(AND(G21='F) Hilfsrechnung'!$I$6,Y21&gt;0),Y21,IF(AND(G21='F) Hilfsrechnung'!$I$5,V21&gt;0),V21,""))),"")</f>
        <v/>
      </c>
      <c r="AE21" s="94" t="str">
        <f t="shared" si="7"/>
        <v/>
      </c>
      <c r="AF21" s="133" t="str">
        <f>IF(AG21&lt;&gt;"",'F) Hilfsrechnung'!$K$4/(AG21/AD21),"")</f>
        <v/>
      </c>
      <c r="AG21" s="70" t="str">
        <f>IF(AND(ISNUMBER(AB21),AD21&lt;&gt;""),((INDEX('F) Hilfsrechnung'!$A$2:$B$5,MATCH(AC21,'F) Hilfsrechnung'!$A$2:$A$5,0),2)*AB21/100)+('F) Hilfsrechnung'!$B$7*(100-AB21)/100))*AD21,"")</f>
        <v/>
      </c>
      <c r="AH21" s="57"/>
      <c r="AI21" s="85"/>
      <c r="AJ21" s="84"/>
      <c r="AK21" s="74"/>
      <c r="AL21" s="86" t="str">
        <f>IF(AND(ISNUMBER(AJ21),AK21=""),ROUND('F) Hilfsrechnung'!$K$4/AJ21,0),IF(AND(ISNUMBER(AJ21),ISNUMBER(AK21)),ROUND(AK21/AJ21,0),""))</f>
        <v/>
      </c>
      <c r="AM21" s="98" t="str">
        <f t="shared" si="3"/>
        <v/>
      </c>
      <c r="AN21" s="87" t="str">
        <f t="shared" si="8"/>
        <v/>
      </c>
    </row>
    <row r="22" spans="1:40" x14ac:dyDescent="0.25">
      <c r="A22" s="89">
        <v>17</v>
      </c>
      <c r="B22" s="73"/>
      <c r="C22" s="73"/>
      <c r="D22" s="73"/>
      <c r="E22" s="73"/>
      <c r="F22" s="73"/>
      <c r="G22" s="60"/>
      <c r="H22" s="245"/>
      <c r="I22" s="223"/>
      <c r="J22" s="81" t="str">
        <f t="shared" si="4"/>
        <v/>
      </c>
      <c r="K22" s="226"/>
      <c r="L22" s="71"/>
      <c r="M22" s="71"/>
      <c r="N22" s="71"/>
      <c r="O22" s="71"/>
      <c r="P22" s="72" t="str">
        <f t="shared" si="5"/>
        <v/>
      </c>
      <c r="Q22" s="70" t="str">
        <f t="shared" si="6"/>
        <v/>
      </c>
      <c r="R22" s="68"/>
      <c r="S22" s="67"/>
      <c r="T22" s="67"/>
      <c r="U22" s="75" t="str">
        <f t="shared" si="0"/>
        <v/>
      </c>
      <c r="V22" s="70" t="str">
        <f t="shared" si="1"/>
        <v/>
      </c>
      <c r="W22" s="69"/>
      <c r="X22" s="68"/>
      <c r="Y22" s="70" t="str" cm="1">
        <f t="array" ref="Y22">IF(AND(G22="A.5) kompr. Bestandeshöhe",W22&lt;&gt;"",X22&gt;0),ROUND(X22*(INDEX(LINEST(_xlfn._xlws.FILTER('D) Ertrag kompr. Bestandeshöhe'!$V$5:$V$999,('D) Ertrag kompr. Bestandeshöhe'!$J$5:$J$999=W22)*('D) Ertrag kompr. Bestandeshöhe'!$K$5:$K$999&lt;&gt;"")*('D) Ertrag kompr. Bestandeshöhe'!$V$5:$V$999&lt;&gt;"")),
      _xlfn._xlws.FILTER('D) Ertrag kompr. Bestandeshöhe'!$K$5:$K$999,('D) Ertrag kompr. Bestandeshöhe'!$J$5:$J$999=W22)*('D) Ertrag kompr. Bestandeshöhe'!$K$5:$K$999&lt;&gt;"")*('D) Ertrag kompr. Bestandeshöhe'!$V$5:$V$999&lt;&gt;"")),
      TRUE, FALSE),
    1))+(INDEX(LINEST(_xlfn._xlws.FILTER('D) Ertrag kompr. Bestandeshöhe'!$V$5:$V$999,('D) Ertrag kompr. Bestandeshöhe'!$J$5:$J$999=W22)*('D) Ertrag kompr. Bestandeshöhe'!$K$5:$K$999&lt;&gt;"")*('D) Ertrag kompr. Bestandeshöhe'!$V$5:$V$999&lt;&gt;"")),
      _xlfn._xlws.FILTER('D) Ertrag kompr. Bestandeshöhe'!$K$5:$K$999,('D) Ertrag kompr. Bestandeshöhe'!$J$5:$J$999=W22)*('D) Ertrag kompr. Bestandeshöhe'!$K$5:$K$999&lt;&gt;"")*('D) Ertrag kompr. Bestandeshöhe'!$V$5:$V$999&lt;&gt;"")),
      TRUE, FALSE),
    2)),0),"")</f>
        <v/>
      </c>
      <c r="Z22" s="100" cm="1">
        <f t="array" ref="Z22">IFERROR(AVERAGE(_xlfn._xlws.FILTER('D) Ertrag kompr. Bestandeshöhe'!$O$5:$O$999,('D) Ertrag kompr. Bestandeshöhe'!$J$5:$J$999=$W22)*('D) Ertrag kompr. Bestandeshöhe'!$O$5:$O$999&lt;&gt;""))),18)</f>
        <v>18</v>
      </c>
      <c r="AA22" s="78"/>
      <c r="AB22" s="80"/>
      <c r="AC22" s="43"/>
      <c r="AD22" s="83" t="str">
        <f>IFERROR(IF(AND(G22='F) Hilfsrechnung'!$I$4,J22&gt;0),J22,IF(AND(G22='F) Hilfsrechnung'!$I$6,Y22&gt;0),Y22,IF(AND(G22='F) Hilfsrechnung'!$I$5,V22&gt;0),V22,""))),"")</f>
        <v/>
      </c>
      <c r="AE22" s="94" t="str">
        <f t="shared" si="7"/>
        <v/>
      </c>
      <c r="AF22" s="133" t="str">
        <f>IF(AG22&lt;&gt;"",'F) Hilfsrechnung'!$K$4/(AG22/AD22),"")</f>
        <v/>
      </c>
      <c r="AG22" s="70" t="str">
        <f>IF(AND(ISNUMBER(AB22),AD22&lt;&gt;""),((INDEX('F) Hilfsrechnung'!$A$2:$B$5,MATCH(AC22,'F) Hilfsrechnung'!$A$2:$A$5,0),2)*AB22/100)+('F) Hilfsrechnung'!$B$7*(100-AB22)/100))*AD22,"")</f>
        <v/>
      </c>
      <c r="AH22" s="57"/>
      <c r="AI22" s="85"/>
      <c r="AJ22" s="84"/>
      <c r="AK22" s="74"/>
      <c r="AL22" s="86" t="str">
        <f>IF(AND(ISNUMBER(AJ22),AK22=""),ROUND('F) Hilfsrechnung'!$K$4/AJ22,0),IF(AND(ISNUMBER(AJ22),ISNUMBER(AK22)),ROUND(AK22/AJ22,0),""))</f>
        <v/>
      </c>
      <c r="AM22" s="98" t="str">
        <f t="shared" si="3"/>
        <v/>
      </c>
      <c r="AN22" s="87" t="str">
        <f t="shared" si="8"/>
        <v/>
      </c>
    </row>
    <row r="23" spans="1:40" x14ac:dyDescent="0.25">
      <c r="A23" s="89">
        <v>18</v>
      </c>
      <c r="B23" s="73"/>
      <c r="C23" s="73"/>
      <c r="D23" s="73"/>
      <c r="E23" s="73"/>
      <c r="F23" s="73"/>
      <c r="G23" s="60"/>
      <c r="H23" s="245"/>
      <c r="I23" s="223"/>
      <c r="J23" s="81" t="str">
        <f t="shared" si="4"/>
        <v/>
      </c>
      <c r="K23" s="226"/>
      <c r="L23" s="71"/>
      <c r="M23" s="71"/>
      <c r="N23" s="71"/>
      <c r="O23" s="71"/>
      <c r="P23" s="72" t="str">
        <f t="shared" si="5"/>
        <v/>
      </c>
      <c r="Q23" s="70" t="str">
        <f t="shared" si="6"/>
        <v/>
      </c>
      <c r="R23" s="68"/>
      <c r="S23" s="67"/>
      <c r="T23" s="67"/>
      <c r="U23" s="75" t="str">
        <f t="shared" si="0"/>
        <v/>
      </c>
      <c r="V23" s="70" t="str">
        <f t="shared" si="1"/>
        <v/>
      </c>
      <c r="W23" s="69"/>
      <c r="X23" s="68"/>
      <c r="Y23" s="70" t="str" cm="1">
        <f t="array" ref="Y23">IF(AND(G23="A.5) kompr. Bestandeshöhe",W23&lt;&gt;"",X23&gt;0),ROUND(X23*(INDEX(LINEST(_xlfn._xlws.FILTER('D) Ertrag kompr. Bestandeshöhe'!$V$5:$V$999,('D) Ertrag kompr. Bestandeshöhe'!$J$5:$J$999=W23)*('D) Ertrag kompr. Bestandeshöhe'!$K$5:$K$999&lt;&gt;"")*('D) Ertrag kompr. Bestandeshöhe'!$V$5:$V$999&lt;&gt;"")),
      _xlfn._xlws.FILTER('D) Ertrag kompr. Bestandeshöhe'!$K$5:$K$999,('D) Ertrag kompr. Bestandeshöhe'!$J$5:$J$999=W23)*('D) Ertrag kompr. Bestandeshöhe'!$K$5:$K$999&lt;&gt;"")*('D) Ertrag kompr. Bestandeshöhe'!$V$5:$V$999&lt;&gt;"")),
      TRUE, FALSE),
    1))+(INDEX(LINEST(_xlfn._xlws.FILTER('D) Ertrag kompr. Bestandeshöhe'!$V$5:$V$999,('D) Ertrag kompr. Bestandeshöhe'!$J$5:$J$999=W23)*('D) Ertrag kompr. Bestandeshöhe'!$K$5:$K$999&lt;&gt;"")*('D) Ertrag kompr. Bestandeshöhe'!$V$5:$V$999&lt;&gt;"")),
      _xlfn._xlws.FILTER('D) Ertrag kompr. Bestandeshöhe'!$K$5:$K$999,('D) Ertrag kompr. Bestandeshöhe'!$J$5:$J$999=W23)*('D) Ertrag kompr. Bestandeshöhe'!$K$5:$K$999&lt;&gt;"")*('D) Ertrag kompr. Bestandeshöhe'!$V$5:$V$999&lt;&gt;"")),
      TRUE, FALSE),
    2)),0),"")</f>
        <v/>
      </c>
      <c r="Z23" s="100" cm="1">
        <f t="array" ref="Z23">IFERROR(AVERAGE(_xlfn._xlws.FILTER('D) Ertrag kompr. Bestandeshöhe'!$O$5:$O$999,('D) Ertrag kompr. Bestandeshöhe'!$J$5:$J$999=$W23)*('D) Ertrag kompr. Bestandeshöhe'!$O$5:$O$999&lt;&gt;""))),18)</f>
        <v>18</v>
      </c>
      <c r="AA23" s="78"/>
      <c r="AB23" s="80"/>
      <c r="AC23" s="43"/>
      <c r="AD23" s="83" t="str">
        <f>IFERROR(IF(AND(G23='F) Hilfsrechnung'!$I$4,J23&gt;0),J23,IF(AND(G23='F) Hilfsrechnung'!$I$6,Y23&gt;0),Y23,IF(AND(G23='F) Hilfsrechnung'!$I$5,V23&gt;0),V23,""))),"")</f>
        <v/>
      </c>
      <c r="AE23" s="94" t="str">
        <f t="shared" si="7"/>
        <v/>
      </c>
      <c r="AF23" s="133" t="str">
        <f>IF(AG23&lt;&gt;"",'F) Hilfsrechnung'!$K$4/(AG23/AD23),"")</f>
        <v/>
      </c>
      <c r="AG23" s="70" t="str">
        <f>IF(AND(ISNUMBER(AB23),AD23&lt;&gt;""),((INDEX('F) Hilfsrechnung'!$A$2:$B$5,MATCH(AC23,'F) Hilfsrechnung'!$A$2:$A$5,0),2)*AB23/100)+('F) Hilfsrechnung'!$B$7*(100-AB23)/100))*AD23,"")</f>
        <v/>
      </c>
      <c r="AH23" s="57"/>
      <c r="AI23" s="85"/>
      <c r="AJ23" s="84"/>
      <c r="AK23" s="74"/>
      <c r="AL23" s="86" t="str">
        <f>IF(AND(ISNUMBER(AJ23),AK23=""),ROUND('F) Hilfsrechnung'!$K$4/AJ23,0),IF(AND(ISNUMBER(AJ23),ISNUMBER(AK23)),ROUND(AK23/AJ23,0),""))</f>
        <v/>
      </c>
      <c r="AM23" s="98" t="str">
        <f t="shared" si="3"/>
        <v/>
      </c>
      <c r="AN23" s="87" t="str">
        <f t="shared" si="8"/>
        <v/>
      </c>
    </row>
    <row r="24" spans="1:40" x14ac:dyDescent="0.25">
      <c r="A24" s="89">
        <v>19</v>
      </c>
      <c r="B24" s="73"/>
      <c r="C24" s="73"/>
      <c r="D24" s="73"/>
      <c r="E24" s="73"/>
      <c r="F24" s="73"/>
      <c r="G24" s="60"/>
      <c r="H24" s="245"/>
      <c r="I24" s="223"/>
      <c r="J24" s="81" t="str">
        <f t="shared" si="4"/>
        <v/>
      </c>
      <c r="K24" s="226"/>
      <c r="L24" s="71"/>
      <c r="M24" s="71"/>
      <c r="N24" s="71"/>
      <c r="O24" s="71"/>
      <c r="P24" s="72" t="str">
        <f t="shared" si="5"/>
        <v/>
      </c>
      <c r="Q24" s="70" t="str">
        <f t="shared" si="6"/>
        <v/>
      </c>
      <c r="R24" s="68"/>
      <c r="S24" s="67"/>
      <c r="T24" s="67"/>
      <c r="U24" s="75" t="str">
        <f t="shared" si="0"/>
        <v/>
      </c>
      <c r="V24" s="70" t="str">
        <f t="shared" si="1"/>
        <v/>
      </c>
      <c r="W24" s="69"/>
      <c r="X24" s="68"/>
      <c r="Y24" s="70" t="str" cm="1">
        <f t="array" ref="Y24">IF(AND(G24="A.5) kompr. Bestandeshöhe",W24&lt;&gt;"",X24&gt;0),ROUND(X24*(INDEX(LINEST(_xlfn._xlws.FILTER('D) Ertrag kompr. Bestandeshöhe'!$V$5:$V$999,('D) Ertrag kompr. Bestandeshöhe'!$J$5:$J$999=W24)*('D) Ertrag kompr. Bestandeshöhe'!$K$5:$K$999&lt;&gt;"")*('D) Ertrag kompr. Bestandeshöhe'!$V$5:$V$999&lt;&gt;"")),
      _xlfn._xlws.FILTER('D) Ertrag kompr. Bestandeshöhe'!$K$5:$K$999,('D) Ertrag kompr. Bestandeshöhe'!$J$5:$J$999=W24)*('D) Ertrag kompr. Bestandeshöhe'!$K$5:$K$999&lt;&gt;"")*('D) Ertrag kompr. Bestandeshöhe'!$V$5:$V$999&lt;&gt;"")),
      TRUE, FALSE),
    1))+(INDEX(LINEST(_xlfn._xlws.FILTER('D) Ertrag kompr. Bestandeshöhe'!$V$5:$V$999,('D) Ertrag kompr. Bestandeshöhe'!$J$5:$J$999=W24)*('D) Ertrag kompr. Bestandeshöhe'!$K$5:$K$999&lt;&gt;"")*('D) Ertrag kompr. Bestandeshöhe'!$V$5:$V$999&lt;&gt;"")),
      _xlfn._xlws.FILTER('D) Ertrag kompr. Bestandeshöhe'!$K$5:$K$999,('D) Ertrag kompr. Bestandeshöhe'!$J$5:$J$999=W24)*('D) Ertrag kompr. Bestandeshöhe'!$K$5:$K$999&lt;&gt;"")*('D) Ertrag kompr. Bestandeshöhe'!$V$5:$V$999&lt;&gt;"")),
      TRUE, FALSE),
    2)),0),"")</f>
        <v/>
      </c>
      <c r="Z24" s="100" cm="1">
        <f t="array" ref="Z24">IFERROR(AVERAGE(_xlfn._xlws.FILTER('D) Ertrag kompr. Bestandeshöhe'!$O$5:$O$999,('D) Ertrag kompr. Bestandeshöhe'!$J$5:$J$999=$W24)*('D) Ertrag kompr. Bestandeshöhe'!$O$5:$O$999&lt;&gt;""))),18)</f>
        <v>18</v>
      </c>
      <c r="AA24" s="78"/>
      <c r="AB24" s="80"/>
      <c r="AC24" s="43"/>
      <c r="AD24" s="83" t="str">
        <f>IFERROR(IF(AND(G24='F) Hilfsrechnung'!$I$4,J24&gt;0),J24,IF(AND(G24='F) Hilfsrechnung'!$I$6,Y24&gt;0),Y24,IF(AND(G24='F) Hilfsrechnung'!$I$5,V24&gt;0),V24,""))),"")</f>
        <v/>
      </c>
      <c r="AE24" s="94" t="str">
        <f t="shared" si="7"/>
        <v/>
      </c>
      <c r="AF24" s="133" t="str">
        <f>IF(AG24&lt;&gt;"",'F) Hilfsrechnung'!$K$4/(AG24/AD24),"")</f>
        <v/>
      </c>
      <c r="AG24" s="70" t="str">
        <f>IF(AND(ISNUMBER(AB24),AD24&lt;&gt;""),((INDEX('F) Hilfsrechnung'!$A$2:$B$5,MATCH(AC24,'F) Hilfsrechnung'!$A$2:$A$5,0),2)*AB24/100)+('F) Hilfsrechnung'!$B$7*(100-AB24)/100))*AD24,"")</f>
        <v/>
      </c>
      <c r="AH24" s="57"/>
      <c r="AI24" s="85"/>
      <c r="AJ24" s="84"/>
      <c r="AK24" s="74"/>
      <c r="AL24" s="86" t="str">
        <f>IF(AND(ISNUMBER(AJ24),AK24=""),ROUND('F) Hilfsrechnung'!$K$4/AJ24,0),IF(AND(ISNUMBER(AJ24),ISNUMBER(AK24)),ROUND(AK24/AJ24,0),""))</f>
        <v/>
      </c>
      <c r="AM24" s="98" t="str">
        <f t="shared" si="3"/>
        <v/>
      </c>
      <c r="AN24" s="87" t="str">
        <f t="shared" si="8"/>
        <v/>
      </c>
    </row>
    <row r="25" spans="1:40" x14ac:dyDescent="0.25">
      <c r="A25" s="89">
        <v>20</v>
      </c>
      <c r="B25" s="73"/>
      <c r="C25" s="73"/>
      <c r="D25" s="73"/>
      <c r="E25" s="73"/>
      <c r="F25" s="73"/>
      <c r="G25" s="60"/>
      <c r="H25" s="245"/>
      <c r="I25" s="223"/>
      <c r="J25" s="81" t="str">
        <f t="shared" si="4"/>
        <v/>
      </c>
      <c r="K25" s="226"/>
      <c r="L25" s="71"/>
      <c r="M25" s="71"/>
      <c r="N25" s="71"/>
      <c r="O25" s="71"/>
      <c r="P25" s="72" t="str">
        <f t="shared" si="5"/>
        <v/>
      </c>
      <c r="Q25" s="70" t="str">
        <f t="shared" si="6"/>
        <v/>
      </c>
      <c r="R25" s="68"/>
      <c r="S25" s="67"/>
      <c r="T25" s="67"/>
      <c r="U25" s="75" t="str">
        <f t="shared" si="0"/>
        <v/>
      </c>
      <c r="V25" s="70" t="str">
        <f t="shared" si="1"/>
        <v/>
      </c>
      <c r="W25" s="69"/>
      <c r="X25" s="68"/>
      <c r="Y25" s="70" t="str" cm="1">
        <f t="array" ref="Y25">IF(AND(G25="A.5) kompr. Bestandeshöhe",W25&lt;&gt;"",X25&gt;0),ROUND(X25*(INDEX(LINEST(_xlfn._xlws.FILTER('D) Ertrag kompr. Bestandeshöhe'!$V$5:$V$999,('D) Ertrag kompr. Bestandeshöhe'!$J$5:$J$999=W25)*('D) Ertrag kompr. Bestandeshöhe'!$K$5:$K$999&lt;&gt;"")*('D) Ertrag kompr. Bestandeshöhe'!$V$5:$V$999&lt;&gt;"")),
      _xlfn._xlws.FILTER('D) Ertrag kompr. Bestandeshöhe'!$K$5:$K$999,('D) Ertrag kompr. Bestandeshöhe'!$J$5:$J$999=W25)*('D) Ertrag kompr. Bestandeshöhe'!$K$5:$K$999&lt;&gt;"")*('D) Ertrag kompr. Bestandeshöhe'!$V$5:$V$999&lt;&gt;"")),
      TRUE, FALSE),
    1))+(INDEX(LINEST(_xlfn._xlws.FILTER('D) Ertrag kompr. Bestandeshöhe'!$V$5:$V$999,('D) Ertrag kompr. Bestandeshöhe'!$J$5:$J$999=W25)*('D) Ertrag kompr. Bestandeshöhe'!$K$5:$K$999&lt;&gt;"")*('D) Ertrag kompr. Bestandeshöhe'!$V$5:$V$999&lt;&gt;"")),
      _xlfn._xlws.FILTER('D) Ertrag kompr. Bestandeshöhe'!$K$5:$K$999,('D) Ertrag kompr. Bestandeshöhe'!$J$5:$J$999=W25)*('D) Ertrag kompr. Bestandeshöhe'!$K$5:$K$999&lt;&gt;"")*('D) Ertrag kompr. Bestandeshöhe'!$V$5:$V$999&lt;&gt;"")),
      TRUE, FALSE),
    2)),0),"")</f>
        <v/>
      </c>
      <c r="Z25" s="100" cm="1">
        <f t="array" ref="Z25">IFERROR(AVERAGE(_xlfn._xlws.FILTER('D) Ertrag kompr. Bestandeshöhe'!$O$5:$O$999,('D) Ertrag kompr. Bestandeshöhe'!$J$5:$J$999=$W25)*('D) Ertrag kompr. Bestandeshöhe'!$O$5:$O$999&lt;&gt;""))),18)</f>
        <v>18</v>
      </c>
      <c r="AA25" s="78"/>
      <c r="AB25" s="80"/>
      <c r="AC25" s="43"/>
      <c r="AD25" s="83" t="str">
        <f>IFERROR(IF(AND(G25='F) Hilfsrechnung'!$I$4,J25&gt;0),J25,IF(AND(G25='F) Hilfsrechnung'!$I$6,Y25&gt;0),Y25,IF(AND(G25='F) Hilfsrechnung'!$I$5,V25&gt;0),V25,""))),"")</f>
        <v/>
      </c>
      <c r="AE25" s="94" t="str">
        <f t="shared" si="7"/>
        <v/>
      </c>
      <c r="AF25" s="133" t="str">
        <f>IF(AG25&lt;&gt;"",'F) Hilfsrechnung'!$K$4/(AG25/AD25),"")</f>
        <v/>
      </c>
      <c r="AG25" s="70" t="str">
        <f>IF(AND(ISNUMBER(AB25),AD25&lt;&gt;""),((INDEX('F) Hilfsrechnung'!$A$2:$B$5,MATCH(AC25,'F) Hilfsrechnung'!$A$2:$A$5,0),2)*AB25/100)+('F) Hilfsrechnung'!$B$7*(100-AB25)/100))*AD25,"")</f>
        <v/>
      </c>
      <c r="AH25" s="57"/>
      <c r="AI25" s="85"/>
      <c r="AJ25" s="84"/>
      <c r="AK25" s="74"/>
      <c r="AL25" s="86" t="str">
        <f>IF(AND(ISNUMBER(AJ25),AK25=""),ROUND('F) Hilfsrechnung'!$K$4/AJ25,0),IF(AND(ISNUMBER(AJ25),ISNUMBER(AK25)),ROUND(AK25/AJ25,0),""))</f>
        <v/>
      </c>
      <c r="AM25" s="98" t="str">
        <f t="shared" si="3"/>
        <v/>
      </c>
      <c r="AN25" s="87" t="str">
        <f t="shared" si="8"/>
        <v/>
      </c>
    </row>
    <row r="26" spans="1:40" x14ac:dyDescent="0.25">
      <c r="A26" s="89">
        <v>21</v>
      </c>
      <c r="B26" s="73"/>
      <c r="C26" s="73"/>
      <c r="D26" s="73"/>
      <c r="E26" s="73"/>
      <c r="F26" s="73"/>
      <c r="G26" s="60"/>
      <c r="H26" s="245"/>
      <c r="I26" s="223"/>
      <c r="J26" s="81" t="str">
        <f t="shared" si="4"/>
        <v/>
      </c>
      <c r="K26" s="226"/>
      <c r="L26" s="71"/>
      <c r="M26" s="71"/>
      <c r="N26" s="71"/>
      <c r="O26" s="71"/>
      <c r="P26" s="72" t="str">
        <f t="shared" si="5"/>
        <v/>
      </c>
      <c r="Q26" s="70" t="str">
        <f t="shared" si="6"/>
        <v/>
      </c>
      <c r="R26" s="68"/>
      <c r="S26" s="67"/>
      <c r="T26" s="67"/>
      <c r="U26" s="75" t="str">
        <f t="shared" si="0"/>
        <v/>
      </c>
      <c r="V26" s="70" t="str">
        <f t="shared" si="1"/>
        <v/>
      </c>
      <c r="W26" s="69"/>
      <c r="X26" s="68"/>
      <c r="Y26" s="70" t="str" cm="1">
        <f t="array" ref="Y26">IF(AND(G26="A.5) kompr. Bestandeshöhe",W26&lt;&gt;"",X26&gt;0),ROUND(X26*(INDEX(LINEST(_xlfn._xlws.FILTER('D) Ertrag kompr. Bestandeshöhe'!$V$5:$V$999,('D) Ertrag kompr. Bestandeshöhe'!$J$5:$J$999=W26)*('D) Ertrag kompr. Bestandeshöhe'!$K$5:$K$999&lt;&gt;"")*('D) Ertrag kompr. Bestandeshöhe'!$V$5:$V$999&lt;&gt;"")),
      _xlfn._xlws.FILTER('D) Ertrag kompr. Bestandeshöhe'!$K$5:$K$999,('D) Ertrag kompr. Bestandeshöhe'!$J$5:$J$999=W26)*('D) Ertrag kompr. Bestandeshöhe'!$K$5:$K$999&lt;&gt;"")*('D) Ertrag kompr. Bestandeshöhe'!$V$5:$V$999&lt;&gt;"")),
      TRUE, FALSE),
    1))+(INDEX(LINEST(_xlfn._xlws.FILTER('D) Ertrag kompr. Bestandeshöhe'!$V$5:$V$999,('D) Ertrag kompr. Bestandeshöhe'!$J$5:$J$999=W26)*('D) Ertrag kompr. Bestandeshöhe'!$K$5:$K$999&lt;&gt;"")*('D) Ertrag kompr. Bestandeshöhe'!$V$5:$V$999&lt;&gt;"")),
      _xlfn._xlws.FILTER('D) Ertrag kompr. Bestandeshöhe'!$K$5:$K$999,('D) Ertrag kompr. Bestandeshöhe'!$J$5:$J$999=W26)*('D) Ertrag kompr. Bestandeshöhe'!$K$5:$K$999&lt;&gt;"")*('D) Ertrag kompr. Bestandeshöhe'!$V$5:$V$999&lt;&gt;"")),
      TRUE, FALSE),
    2)),0),"")</f>
        <v/>
      </c>
      <c r="Z26" s="100" cm="1">
        <f t="array" ref="Z26">IFERROR(AVERAGE(_xlfn._xlws.FILTER('D) Ertrag kompr. Bestandeshöhe'!$O$5:$O$999,('D) Ertrag kompr. Bestandeshöhe'!$J$5:$J$999=$W26)*('D) Ertrag kompr. Bestandeshöhe'!$O$5:$O$999&lt;&gt;""))),18)</f>
        <v>18</v>
      </c>
      <c r="AA26" s="78"/>
      <c r="AB26" s="80"/>
      <c r="AC26" s="43"/>
      <c r="AD26" s="83" t="str">
        <f>IFERROR(IF(AND(G26='F) Hilfsrechnung'!$I$4,J26&gt;0),J26,IF(AND(G26='F) Hilfsrechnung'!$I$6,Y26&gt;0),Y26,IF(AND(G26='F) Hilfsrechnung'!$I$5,V26&gt;0),V26,""))),"")</f>
        <v/>
      </c>
      <c r="AE26" s="94" t="str">
        <f t="shared" si="7"/>
        <v/>
      </c>
      <c r="AF26" s="133" t="str">
        <f>IF(AG26&lt;&gt;"",'F) Hilfsrechnung'!$K$4/(AG26/AD26),"")</f>
        <v/>
      </c>
      <c r="AG26" s="70" t="str">
        <f>IF(AND(ISNUMBER(AB26),AD26&lt;&gt;""),((INDEX('F) Hilfsrechnung'!$A$2:$B$5,MATCH(AC26,'F) Hilfsrechnung'!$A$2:$A$5,0),2)*AB26/100)+('F) Hilfsrechnung'!$B$7*(100-AB26)/100))*AD26,"")</f>
        <v/>
      </c>
      <c r="AH26" s="57"/>
      <c r="AI26" s="85"/>
      <c r="AJ26" s="84"/>
      <c r="AK26" s="74"/>
      <c r="AL26" s="86" t="str">
        <f>IF(AND(ISNUMBER(AJ26),AK26=""),ROUND('F) Hilfsrechnung'!$K$4/AJ26,0),IF(AND(ISNUMBER(AJ26),ISNUMBER(AK26)),ROUND(AK26/AJ26,0),""))</f>
        <v/>
      </c>
      <c r="AM26" s="98" t="str">
        <f t="shared" si="3"/>
        <v/>
      </c>
      <c r="AN26" s="87" t="str">
        <f t="shared" si="8"/>
        <v/>
      </c>
    </row>
    <row r="27" spans="1:40" x14ac:dyDescent="0.25">
      <c r="A27" s="89">
        <v>22</v>
      </c>
      <c r="B27" s="73"/>
      <c r="C27" s="73"/>
      <c r="D27" s="73"/>
      <c r="E27" s="73"/>
      <c r="F27" s="73"/>
      <c r="G27" s="60"/>
      <c r="H27" s="245"/>
      <c r="I27" s="223"/>
      <c r="J27" s="81" t="str">
        <f t="shared" si="4"/>
        <v/>
      </c>
      <c r="K27" s="226"/>
      <c r="L27" s="71"/>
      <c r="M27" s="71"/>
      <c r="N27" s="71"/>
      <c r="O27" s="71"/>
      <c r="P27" s="72" t="str">
        <f t="shared" si="5"/>
        <v/>
      </c>
      <c r="Q27" s="70" t="str">
        <f t="shared" si="6"/>
        <v/>
      </c>
      <c r="R27" s="68"/>
      <c r="S27" s="67"/>
      <c r="T27" s="67"/>
      <c r="U27" s="75" t="str">
        <f t="shared" si="0"/>
        <v/>
      </c>
      <c r="V27" s="70" t="str">
        <f t="shared" si="1"/>
        <v/>
      </c>
      <c r="W27" s="69"/>
      <c r="X27" s="68"/>
      <c r="Y27" s="70" t="str" cm="1">
        <f t="array" ref="Y27">IF(AND(G27="A.5) kompr. Bestandeshöhe",W27&lt;&gt;"",X27&gt;0),ROUND(X27*(INDEX(LINEST(_xlfn._xlws.FILTER('D) Ertrag kompr. Bestandeshöhe'!$V$5:$V$999,('D) Ertrag kompr. Bestandeshöhe'!$J$5:$J$999=W27)*('D) Ertrag kompr. Bestandeshöhe'!$K$5:$K$999&lt;&gt;"")*('D) Ertrag kompr. Bestandeshöhe'!$V$5:$V$999&lt;&gt;"")),
      _xlfn._xlws.FILTER('D) Ertrag kompr. Bestandeshöhe'!$K$5:$K$999,('D) Ertrag kompr. Bestandeshöhe'!$J$5:$J$999=W27)*('D) Ertrag kompr. Bestandeshöhe'!$K$5:$K$999&lt;&gt;"")*('D) Ertrag kompr. Bestandeshöhe'!$V$5:$V$999&lt;&gt;"")),
      TRUE, FALSE),
    1))+(INDEX(LINEST(_xlfn._xlws.FILTER('D) Ertrag kompr. Bestandeshöhe'!$V$5:$V$999,('D) Ertrag kompr. Bestandeshöhe'!$J$5:$J$999=W27)*('D) Ertrag kompr. Bestandeshöhe'!$K$5:$K$999&lt;&gt;"")*('D) Ertrag kompr. Bestandeshöhe'!$V$5:$V$999&lt;&gt;"")),
      _xlfn._xlws.FILTER('D) Ertrag kompr. Bestandeshöhe'!$K$5:$K$999,('D) Ertrag kompr. Bestandeshöhe'!$J$5:$J$999=W27)*('D) Ertrag kompr. Bestandeshöhe'!$K$5:$K$999&lt;&gt;"")*('D) Ertrag kompr. Bestandeshöhe'!$V$5:$V$999&lt;&gt;"")),
      TRUE, FALSE),
    2)),0),"")</f>
        <v/>
      </c>
      <c r="Z27" s="100" cm="1">
        <f t="array" ref="Z27">IFERROR(AVERAGE(_xlfn._xlws.FILTER('D) Ertrag kompr. Bestandeshöhe'!$O$5:$O$999,('D) Ertrag kompr. Bestandeshöhe'!$J$5:$J$999=$W27)*('D) Ertrag kompr. Bestandeshöhe'!$O$5:$O$999&lt;&gt;""))),18)</f>
        <v>18</v>
      </c>
      <c r="AA27" s="78"/>
      <c r="AB27" s="80"/>
      <c r="AC27" s="43"/>
      <c r="AD27" s="83" t="str">
        <f>IFERROR(IF(AND(G27='F) Hilfsrechnung'!$I$4,J27&gt;0),J27,IF(AND(G27='F) Hilfsrechnung'!$I$6,Y27&gt;0),Y27,IF(AND(G27='F) Hilfsrechnung'!$I$5,V27&gt;0),V27,""))),"")</f>
        <v/>
      </c>
      <c r="AE27" s="94" t="str">
        <f t="shared" si="7"/>
        <v/>
      </c>
      <c r="AF27" s="133" t="str">
        <f>IF(AG27&lt;&gt;"",'F) Hilfsrechnung'!$K$4/(AG27/AD27),"")</f>
        <v/>
      </c>
      <c r="AG27" s="70" t="str">
        <f>IF(AND(ISNUMBER(AB27),AD27&lt;&gt;""),((INDEX('F) Hilfsrechnung'!$A$2:$B$5,MATCH(AC27,'F) Hilfsrechnung'!$A$2:$A$5,0),2)*AB27/100)+('F) Hilfsrechnung'!$B$7*(100-AB27)/100))*AD27,"")</f>
        <v/>
      </c>
      <c r="AH27" s="57"/>
      <c r="AI27" s="85"/>
      <c r="AJ27" s="84"/>
      <c r="AK27" s="74"/>
      <c r="AL27" s="86" t="str">
        <f>IF(AND(ISNUMBER(AJ27),AK27=""),ROUND('F) Hilfsrechnung'!$K$4/AJ27,0),IF(AND(ISNUMBER(AJ27),ISNUMBER(AK27)),ROUND(AK27/AJ27,0),""))</f>
        <v/>
      </c>
      <c r="AM27" s="98" t="str">
        <f t="shared" si="3"/>
        <v/>
      </c>
      <c r="AN27" s="87" t="str">
        <f t="shared" si="8"/>
        <v/>
      </c>
    </row>
    <row r="28" spans="1:40" x14ac:dyDescent="0.25">
      <c r="A28" s="89">
        <v>23</v>
      </c>
      <c r="B28" s="73"/>
      <c r="C28" s="73"/>
      <c r="D28" s="73"/>
      <c r="E28" s="73"/>
      <c r="F28" s="73"/>
      <c r="G28" s="60"/>
      <c r="H28" s="245"/>
      <c r="I28" s="223"/>
      <c r="J28" s="81" t="str">
        <f t="shared" si="4"/>
        <v/>
      </c>
      <c r="K28" s="226"/>
      <c r="L28" s="71"/>
      <c r="M28" s="71"/>
      <c r="N28" s="71"/>
      <c r="O28" s="71"/>
      <c r="P28" s="72" t="str">
        <f t="shared" si="5"/>
        <v/>
      </c>
      <c r="Q28" s="70" t="str">
        <f t="shared" si="6"/>
        <v/>
      </c>
      <c r="R28" s="68"/>
      <c r="S28" s="67"/>
      <c r="T28" s="67"/>
      <c r="U28" s="75" t="str">
        <f t="shared" si="0"/>
        <v/>
      </c>
      <c r="V28" s="70" t="str">
        <f t="shared" si="1"/>
        <v/>
      </c>
      <c r="W28" s="69"/>
      <c r="X28" s="68"/>
      <c r="Y28" s="70" t="str" cm="1">
        <f t="array" ref="Y28">IF(AND(G28="A.5) kompr. Bestandeshöhe",W28&lt;&gt;"",X28&gt;0),ROUND(X28*(INDEX(LINEST(_xlfn._xlws.FILTER('D) Ertrag kompr. Bestandeshöhe'!$V$5:$V$999,('D) Ertrag kompr. Bestandeshöhe'!$J$5:$J$999=W28)*('D) Ertrag kompr. Bestandeshöhe'!$K$5:$K$999&lt;&gt;"")*('D) Ertrag kompr. Bestandeshöhe'!$V$5:$V$999&lt;&gt;"")),
      _xlfn._xlws.FILTER('D) Ertrag kompr. Bestandeshöhe'!$K$5:$K$999,('D) Ertrag kompr. Bestandeshöhe'!$J$5:$J$999=W28)*('D) Ertrag kompr. Bestandeshöhe'!$K$5:$K$999&lt;&gt;"")*('D) Ertrag kompr. Bestandeshöhe'!$V$5:$V$999&lt;&gt;"")),
      TRUE, FALSE),
    1))+(INDEX(LINEST(_xlfn._xlws.FILTER('D) Ertrag kompr. Bestandeshöhe'!$V$5:$V$999,('D) Ertrag kompr. Bestandeshöhe'!$J$5:$J$999=W28)*('D) Ertrag kompr. Bestandeshöhe'!$K$5:$K$999&lt;&gt;"")*('D) Ertrag kompr. Bestandeshöhe'!$V$5:$V$999&lt;&gt;"")),
      _xlfn._xlws.FILTER('D) Ertrag kompr. Bestandeshöhe'!$K$5:$K$999,('D) Ertrag kompr. Bestandeshöhe'!$J$5:$J$999=W28)*('D) Ertrag kompr. Bestandeshöhe'!$K$5:$K$999&lt;&gt;"")*('D) Ertrag kompr. Bestandeshöhe'!$V$5:$V$999&lt;&gt;"")),
      TRUE, FALSE),
    2)),0),"")</f>
        <v/>
      </c>
      <c r="Z28" s="100" cm="1">
        <f t="array" ref="Z28">IFERROR(AVERAGE(_xlfn._xlws.FILTER('D) Ertrag kompr. Bestandeshöhe'!$O$5:$O$999,('D) Ertrag kompr. Bestandeshöhe'!$J$5:$J$999=$W28)*('D) Ertrag kompr. Bestandeshöhe'!$O$5:$O$999&lt;&gt;""))),18)</f>
        <v>18</v>
      </c>
      <c r="AA28" s="78"/>
      <c r="AB28" s="80"/>
      <c r="AC28" s="43"/>
      <c r="AD28" s="83" t="str">
        <f>IFERROR(IF(AND(G28='F) Hilfsrechnung'!$I$4,J28&gt;0),J28,IF(AND(G28='F) Hilfsrechnung'!$I$6,Y28&gt;0),Y28,IF(AND(G28='F) Hilfsrechnung'!$I$5,V28&gt;0),V28,""))),"")</f>
        <v/>
      </c>
      <c r="AE28" s="94" t="str">
        <f t="shared" si="7"/>
        <v/>
      </c>
      <c r="AF28" s="133" t="str">
        <f>IF(AG28&lt;&gt;"",'F) Hilfsrechnung'!$K$4/(AG28/AD28),"")</f>
        <v/>
      </c>
      <c r="AG28" s="70" t="str">
        <f>IF(AND(ISNUMBER(AB28),AD28&lt;&gt;""),((INDEX('F) Hilfsrechnung'!$A$2:$B$5,MATCH(AC28,'F) Hilfsrechnung'!$A$2:$A$5,0),2)*AB28/100)+('F) Hilfsrechnung'!$B$7*(100-AB28)/100))*AD28,"")</f>
        <v/>
      </c>
      <c r="AH28" s="57"/>
      <c r="AI28" s="85"/>
      <c r="AJ28" s="84"/>
      <c r="AK28" s="74"/>
      <c r="AL28" s="86" t="str">
        <f>IF(AND(ISNUMBER(AJ28),AK28=""),ROUND('F) Hilfsrechnung'!$K$4/AJ28,0),IF(AND(ISNUMBER(AJ28),ISNUMBER(AK28)),ROUND(AK28/AJ28,0),""))</f>
        <v/>
      </c>
      <c r="AM28" s="98" t="str">
        <f t="shared" si="3"/>
        <v/>
      </c>
      <c r="AN28" s="87" t="str">
        <f t="shared" si="8"/>
        <v/>
      </c>
    </row>
    <row r="29" spans="1:40" x14ac:dyDescent="0.25">
      <c r="A29" s="89">
        <v>24</v>
      </c>
      <c r="B29" s="73"/>
      <c r="C29" s="73"/>
      <c r="D29" s="73"/>
      <c r="E29" s="73"/>
      <c r="F29" s="73"/>
      <c r="G29" s="60"/>
      <c r="H29" s="245"/>
      <c r="I29" s="223"/>
      <c r="J29" s="81" t="str">
        <f t="shared" si="4"/>
        <v/>
      </c>
      <c r="K29" s="226"/>
      <c r="L29" s="71"/>
      <c r="M29" s="71"/>
      <c r="N29" s="71"/>
      <c r="O29" s="71"/>
      <c r="P29" s="72" t="str">
        <f t="shared" si="5"/>
        <v/>
      </c>
      <c r="Q29" s="70" t="str">
        <f t="shared" si="6"/>
        <v/>
      </c>
      <c r="R29" s="68"/>
      <c r="S29" s="67"/>
      <c r="T29" s="67"/>
      <c r="U29" s="75" t="str">
        <f t="shared" si="0"/>
        <v/>
      </c>
      <c r="V29" s="70" t="str">
        <f t="shared" si="1"/>
        <v/>
      </c>
      <c r="W29" s="69"/>
      <c r="X29" s="68"/>
      <c r="Y29" s="70" t="str" cm="1">
        <f t="array" ref="Y29">IF(AND(G29="A.5) kompr. Bestandeshöhe",W29&lt;&gt;"",X29&gt;0),ROUND(X29*(INDEX(LINEST(_xlfn._xlws.FILTER('D) Ertrag kompr. Bestandeshöhe'!$V$5:$V$999,('D) Ertrag kompr. Bestandeshöhe'!$J$5:$J$999=W29)*('D) Ertrag kompr. Bestandeshöhe'!$K$5:$K$999&lt;&gt;"")*('D) Ertrag kompr. Bestandeshöhe'!$V$5:$V$999&lt;&gt;"")),
      _xlfn._xlws.FILTER('D) Ertrag kompr. Bestandeshöhe'!$K$5:$K$999,('D) Ertrag kompr. Bestandeshöhe'!$J$5:$J$999=W29)*('D) Ertrag kompr. Bestandeshöhe'!$K$5:$K$999&lt;&gt;"")*('D) Ertrag kompr. Bestandeshöhe'!$V$5:$V$999&lt;&gt;"")),
      TRUE, FALSE),
    1))+(INDEX(LINEST(_xlfn._xlws.FILTER('D) Ertrag kompr. Bestandeshöhe'!$V$5:$V$999,('D) Ertrag kompr. Bestandeshöhe'!$J$5:$J$999=W29)*('D) Ertrag kompr. Bestandeshöhe'!$K$5:$K$999&lt;&gt;"")*('D) Ertrag kompr. Bestandeshöhe'!$V$5:$V$999&lt;&gt;"")),
      _xlfn._xlws.FILTER('D) Ertrag kompr. Bestandeshöhe'!$K$5:$K$999,('D) Ertrag kompr. Bestandeshöhe'!$J$5:$J$999=W29)*('D) Ertrag kompr. Bestandeshöhe'!$K$5:$K$999&lt;&gt;"")*('D) Ertrag kompr. Bestandeshöhe'!$V$5:$V$999&lt;&gt;"")),
      TRUE, FALSE),
    2)),0),"")</f>
        <v/>
      </c>
      <c r="Z29" s="100" cm="1">
        <f t="array" ref="Z29">IFERROR(AVERAGE(_xlfn._xlws.FILTER('D) Ertrag kompr. Bestandeshöhe'!$O$5:$O$999,('D) Ertrag kompr. Bestandeshöhe'!$J$5:$J$999=$W29)*('D) Ertrag kompr. Bestandeshöhe'!$O$5:$O$999&lt;&gt;""))),18)</f>
        <v>18</v>
      </c>
      <c r="AA29" s="78"/>
      <c r="AB29" s="80"/>
      <c r="AC29" s="43"/>
      <c r="AD29" s="83" t="str">
        <f>IFERROR(IF(AND(G29='F) Hilfsrechnung'!$I$4,J29&gt;0),J29,IF(AND(G29='F) Hilfsrechnung'!$I$6,Y29&gt;0),Y29,IF(AND(G29='F) Hilfsrechnung'!$I$5,V29&gt;0),V29,""))),"")</f>
        <v/>
      </c>
      <c r="AE29" s="94" t="str">
        <f t="shared" si="7"/>
        <v/>
      </c>
      <c r="AF29" s="133" t="str">
        <f>IF(AG29&lt;&gt;"",'F) Hilfsrechnung'!$K$4/(AG29/AD29),"")</f>
        <v/>
      </c>
      <c r="AG29" s="70" t="str">
        <f>IF(AND(ISNUMBER(AB29),AD29&lt;&gt;""),((INDEX('F) Hilfsrechnung'!$A$2:$B$5,MATCH(AC29,'F) Hilfsrechnung'!$A$2:$A$5,0),2)*AB29/100)+('F) Hilfsrechnung'!$B$7*(100-AB29)/100))*AD29,"")</f>
        <v/>
      </c>
      <c r="AH29" s="57"/>
      <c r="AI29" s="85"/>
      <c r="AJ29" s="84"/>
      <c r="AK29" s="74"/>
      <c r="AL29" s="86" t="str">
        <f>IF(AND(ISNUMBER(AJ29),AK29=""),ROUND('F) Hilfsrechnung'!$K$4/AJ29,0),IF(AND(ISNUMBER(AJ29),ISNUMBER(AK29)),ROUND(AK29/AJ29,0),""))</f>
        <v/>
      </c>
      <c r="AM29" s="98" t="str">
        <f t="shared" si="3"/>
        <v/>
      </c>
      <c r="AN29" s="87" t="str">
        <f t="shared" si="8"/>
        <v/>
      </c>
    </row>
    <row r="30" spans="1:40" x14ac:dyDescent="0.25">
      <c r="A30" s="89">
        <v>25</v>
      </c>
      <c r="B30" s="73"/>
      <c r="C30" s="73"/>
      <c r="D30" s="73"/>
      <c r="E30" s="73"/>
      <c r="F30" s="73"/>
      <c r="G30" s="60"/>
      <c r="H30" s="245"/>
      <c r="I30" s="223"/>
      <c r="J30" s="81" t="str">
        <f t="shared" si="4"/>
        <v/>
      </c>
      <c r="K30" s="226"/>
      <c r="L30" s="71"/>
      <c r="M30" s="71"/>
      <c r="N30" s="71"/>
      <c r="O30" s="71"/>
      <c r="P30" s="72" t="str">
        <f t="shared" si="5"/>
        <v/>
      </c>
      <c r="Q30" s="70" t="str">
        <f t="shared" si="6"/>
        <v/>
      </c>
      <c r="R30" s="68"/>
      <c r="S30" s="67"/>
      <c r="T30" s="67"/>
      <c r="U30" s="75" t="str">
        <f t="shared" si="0"/>
        <v/>
      </c>
      <c r="V30" s="70" t="str">
        <f t="shared" si="1"/>
        <v/>
      </c>
      <c r="W30" s="69"/>
      <c r="X30" s="68"/>
      <c r="Y30" s="70" t="str" cm="1">
        <f t="array" ref="Y30">IF(AND(G30="A.5) kompr. Bestandeshöhe",W30&lt;&gt;"",X30&gt;0),ROUND(X30*(INDEX(LINEST(_xlfn._xlws.FILTER('D) Ertrag kompr. Bestandeshöhe'!$V$5:$V$999,('D) Ertrag kompr. Bestandeshöhe'!$J$5:$J$999=W30)*('D) Ertrag kompr. Bestandeshöhe'!$K$5:$K$999&lt;&gt;"")*('D) Ertrag kompr. Bestandeshöhe'!$V$5:$V$999&lt;&gt;"")),
      _xlfn._xlws.FILTER('D) Ertrag kompr. Bestandeshöhe'!$K$5:$K$999,('D) Ertrag kompr. Bestandeshöhe'!$J$5:$J$999=W30)*('D) Ertrag kompr. Bestandeshöhe'!$K$5:$K$999&lt;&gt;"")*('D) Ertrag kompr. Bestandeshöhe'!$V$5:$V$999&lt;&gt;"")),
      TRUE, FALSE),
    1))+(INDEX(LINEST(_xlfn._xlws.FILTER('D) Ertrag kompr. Bestandeshöhe'!$V$5:$V$999,('D) Ertrag kompr. Bestandeshöhe'!$J$5:$J$999=W30)*('D) Ertrag kompr. Bestandeshöhe'!$K$5:$K$999&lt;&gt;"")*('D) Ertrag kompr. Bestandeshöhe'!$V$5:$V$999&lt;&gt;"")),
      _xlfn._xlws.FILTER('D) Ertrag kompr. Bestandeshöhe'!$K$5:$K$999,('D) Ertrag kompr. Bestandeshöhe'!$J$5:$J$999=W30)*('D) Ertrag kompr. Bestandeshöhe'!$K$5:$K$999&lt;&gt;"")*('D) Ertrag kompr. Bestandeshöhe'!$V$5:$V$999&lt;&gt;"")),
      TRUE, FALSE),
    2)),0),"")</f>
        <v/>
      </c>
      <c r="Z30" s="100" cm="1">
        <f t="array" ref="Z30">IFERROR(AVERAGE(_xlfn._xlws.FILTER('D) Ertrag kompr. Bestandeshöhe'!$O$5:$O$999,('D) Ertrag kompr. Bestandeshöhe'!$J$5:$J$999=$W30)*('D) Ertrag kompr. Bestandeshöhe'!$O$5:$O$999&lt;&gt;""))),18)</f>
        <v>18</v>
      </c>
      <c r="AA30" s="78"/>
      <c r="AB30" s="80"/>
      <c r="AC30" s="43"/>
      <c r="AD30" s="83" t="str">
        <f>IFERROR(IF(AND(G30='F) Hilfsrechnung'!$I$4,J30&gt;0),J30,IF(AND(G30='F) Hilfsrechnung'!$I$6,Y30&gt;0),Y30,IF(AND(G30='F) Hilfsrechnung'!$I$5,V30&gt;0),V30,""))),"")</f>
        <v/>
      </c>
      <c r="AE30" s="94" t="str">
        <f t="shared" si="7"/>
        <v/>
      </c>
      <c r="AF30" s="133" t="str">
        <f>IF(AG30&lt;&gt;"",'F) Hilfsrechnung'!$K$4/(AG30/AD30),"")</f>
        <v/>
      </c>
      <c r="AG30" s="70" t="str">
        <f>IF(AND(ISNUMBER(AB30),AD30&lt;&gt;""),((INDEX('F) Hilfsrechnung'!$A$2:$B$5,MATCH(AC30,'F) Hilfsrechnung'!$A$2:$A$5,0),2)*AB30/100)+('F) Hilfsrechnung'!$B$7*(100-AB30)/100))*AD30,"")</f>
        <v/>
      </c>
      <c r="AH30" s="57"/>
      <c r="AI30" s="85"/>
      <c r="AJ30" s="84"/>
      <c r="AK30" s="74"/>
      <c r="AL30" s="86" t="str">
        <f>IF(AND(ISNUMBER(AJ30),AK30=""),ROUND('F) Hilfsrechnung'!$K$4/AJ30,0),IF(AND(ISNUMBER(AJ30),ISNUMBER(AK30)),ROUND(AK30/AJ30,0),""))</f>
        <v/>
      </c>
      <c r="AM30" s="98" t="str">
        <f t="shared" si="3"/>
        <v/>
      </c>
      <c r="AN30" s="87" t="str">
        <f t="shared" si="8"/>
        <v/>
      </c>
    </row>
    <row r="31" spans="1:40" x14ac:dyDescent="0.25">
      <c r="A31" s="89">
        <v>26</v>
      </c>
      <c r="B31" s="73"/>
      <c r="C31" s="73"/>
      <c r="D31" s="73"/>
      <c r="E31" s="73"/>
      <c r="F31" s="73"/>
      <c r="G31" s="60"/>
      <c r="H31" s="245"/>
      <c r="I31" s="223"/>
      <c r="J31" s="81" t="str">
        <f t="shared" si="4"/>
        <v/>
      </c>
      <c r="K31" s="226"/>
      <c r="L31" s="71"/>
      <c r="M31" s="71"/>
      <c r="N31" s="71"/>
      <c r="O31" s="71"/>
      <c r="P31" s="72" t="str">
        <f t="shared" si="5"/>
        <v/>
      </c>
      <c r="Q31" s="70" t="str">
        <f t="shared" si="6"/>
        <v/>
      </c>
      <c r="R31" s="68"/>
      <c r="S31" s="67"/>
      <c r="T31" s="67"/>
      <c r="U31" s="75" t="str">
        <f t="shared" si="0"/>
        <v/>
      </c>
      <c r="V31" s="70" t="str">
        <f t="shared" si="1"/>
        <v/>
      </c>
      <c r="W31" s="69"/>
      <c r="X31" s="68"/>
      <c r="Y31" s="70" t="str" cm="1">
        <f t="array" ref="Y31">IF(AND(G31="A.5) kompr. Bestandeshöhe",W31&lt;&gt;"",X31&gt;0),ROUND(X31*(INDEX(LINEST(_xlfn._xlws.FILTER('D) Ertrag kompr. Bestandeshöhe'!$V$5:$V$999,('D) Ertrag kompr. Bestandeshöhe'!$J$5:$J$999=W31)*('D) Ertrag kompr. Bestandeshöhe'!$K$5:$K$999&lt;&gt;"")*('D) Ertrag kompr. Bestandeshöhe'!$V$5:$V$999&lt;&gt;"")),
      _xlfn._xlws.FILTER('D) Ertrag kompr. Bestandeshöhe'!$K$5:$K$999,('D) Ertrag kompr. Bestandeshöhe'!$J$5:$J$999=W31)*('D) Ertrag kompr. Bestandeshöhe'!$K$5:$K$999&lt;&gt;"")*('D) Ertrag kompr. Bestandeshöhe'!$V$5:$V$999&lt;&gt;"")),
      TRUE, FALSE),
    1))+(INDEX(LINEST(_xlfn._xlws.FILTER('D) Ertrag kompr. Bestandeshöhe'!$V$5:$V$999,('D) Ertrag kompr. Bestandeshöhe'!$J$5:$J$999=W31)*('D) Ertrag kompr. Bestandeshöhe'!$K$5:$K$999&lt;&gt;"")*('D) Ertrag kompr. Bestandeshöhe'!$V$5:$V$999&lt;&gt;"")),
      _xlfn._xlws.FILTER('D) Ertrag kompr. Bestandeshöhe'!$K$5:$K$999,('D) Ertrag kompr. Bestandeshöhe'!$J$5:$J$999=W31)*('D) Ertrag kompr. Bestandeshöhe'!$K$5:$K$999&lt;&gt;"")*('D) Ertrag kompr. Bestandeshöhe'!$V$5:$V$999&lt;&gt;"")),
      TRUE, FALSE),
    2)),0),"")</f>
        <v/>
      </c>
      <c r="Z31" s="100" cm="1">
        <f t="array" ref="Z31">IFERROR(AVERAGE(_xlfn._xlws.FILTER('D) Ertrag kompr. Bestandeshöhe'!$O$5:$O$999,('D) Ertrag kompr. Bestandeshöhe'!$J$5:$J$999=$W31)*('D) Ertrag kompr. Bestandeshöhe'!$O$5:$O$999&lt;&gt;""))),18)</f>
        <v>18</v>
      </c>
      <c r="AA31" s="78"/>
      <c r="AB31" s="80"/>
      <c r="AC31" s="43"/>
      <c r="AD31" s="83" t="str">
        <f>IFERROR(IF(AND(G31='F) Hilfsrechnung'!$I$4,J31&gt;0),J31,IF(AND(G31='F) Hilfsrechnung'!$I$6,Y31&gt;0),Y31,IF(AND(G31='F) Hilfsrechnung'!$I$5,V31&gt;0),V31,""))),"")</f>
        <v/>
      </c>
      <c r="AE31" s="94" t="str">
        <f t="shared" si="7"/>
        <v/>
      </c>
      <c r="AF31" s="133" t="str">
        <f>IF(AG31&lt;&gt;"",'F) Hilfsrechnung'!$K$4/(AG31/AD31),"")</f>
        <v/>
      </c>
      <c r="AG31" s="70" t="str">
        <f>IF(AND(ISNUMBER(AB31),AD31&lt;&gt;""),((INDEX('F) Hilfsrechnung'!$A$2:$B$5,MATCH(AC31,'F) Hilfsrechnung'!$A$2:$A$5,0),2)*AB31/100)+('F) Hilfsrechnung'!$B$7*(100-AB31)/100))*AD31,"")</f>
        <v/>
      </c>
      <c r="AH31" s="57"/>
      <c r="AI31" s="85"/>
      <c r="AJ31" s="84"/>
      <c r="AK31" s="74"/>
      <c r="AL31" s="86" t="str">
        <f>IF(AND(ISNUMBER(AJ31),AK31=""),ROUND('F) Hilfsrechnung'!$K$4/AJ31,0),IF(AND(ISNUMBER(AJ31),ISNUMBER(AK31)),ROUND(AK31/AJ31,0),""))</f>
        <v/>
      </c>
      <c r="AM31" s="98" t="str">
        <f t="shared" si="3"/>
        <v/>
      </c>
      <c r="AN31" s="87" t="str">
        <f t="shared" si="8"/>
        <v/>
      </c>
    </row>
    <row r="32" spans="1:40" x14ac:dyDescent="0.25">
      <c r="A32" s="89">
        <v>27</v>
      </c>
      <c r="B32" s="73"/>
      <c r="C32" s="73"/>
      <c r="D32" s="73"/>
      <c r="E32" s="73"/>
      <c r="F32" s="73"/>
      <c r="G32" s="60"/>
      <c r="H32" s="245"/>
      <c r="I32" s="223"/>
      <c r="J32" s="81" t="str">
        <f t="shared" si="4"/>
        <v/>
      </c>
      <c r="K32" s="226"/>
      <c r="L32" s="71"/>
      <c r="M32" s="71"/>
      <c r="N32" s="71"/>
      <c r="O32" s="71"/>
      <c r="P32" s="72" t="str">
        <f t="shared" si="5"/>
        <v/>
      </c>
      <c r="Q32" s="70" t="str">
        <f t="shared" si="6"/>
        <v/>
      </c>
      <c r="R32" s="68"/>
      <c r="S32" s="67"/>
      <c r="T32" s="67"/>
      <c r="U32" s="75" t="str">
        <f t="shared" si="0"/>
        <v/>
      </c>
      <c r="V32" s="70" t="str">
        <f t="shared" si="1"/>
        <v/>
      </c>
      <c r="W32" s="69"/>
      <c r="X32" s="68"/>
      <c r="Y32" s="70" t="str" cm="1">
        <f t="array" ref="Y32">IF(AND(G32="A.5) kompr. Bestandeshöhe",W32&lt;&gt;"",X32&gt;0),ROUND(X32*(INDEX(LINEST(_xlfn._xlws.FILTER('D) Ertrag kompr. Bestandeshöhe'!$V$5:$V$999,('D) Ertrag kompr. Bestandeshöhe'!$J$5:$J$999=W32)*('D) Ertrag kompr. Bestandeshöhe'!$K$5:$K$999&lt;&gt;"")*('D) Ertrag kompr. Bestandeshöhe'!$V$5:$V$999&lt;&gt;"")),
      _xlfn._xlws.FILTER('D) Ertrag kompr. Bestandeshöhe'!$K$5:$K$999,('D) Ertrag kompr. Bestandeshöhe'!$J$5:$J$999=W32)*('D) Ertrag kompr. Bestandeshöhe'!$K$5:$K$999&lt;&gt;"")*('D) Ertrag kompr. Bestandeshöhe'!$V$5:$V$999&lt;&gt;"")),
      TRUE, FALSE),
    1))+(INDEX(LINEST(_xlfn._xlws.FILTER('D) Ertrag kompr. Bestandeshöhe'!$V$5:$V$999,('D) Ertrag kompr. Bestandeshöhe'!$J$5:$J$999=W32)*('D) Ertrag kompr. Bestandeshöhe'!$K$5:$K$999&lt;&gt;"")*('D) Ertrag kompr. Bestandeshöhe'!$V$5:$V$999&lt;&gt;"")),
      _xlfn._xlws.FILTER('D) Ertrag kompr. Bestandeshöhe'!$K$5:$K$999,('D) Ertrag kompr. Bestandeshöhe'!$J$5:$J$999=W32)*('D) Ertrag kompr. Bestandeshöhe'!$K$5:$K$999&lt;&gt;"")*('D) Ertrag kompr. Bestandeshöhe'!$V$5:$V$999&lt;&gt;"")),
      TRUE, FALSE),
    2)),0),"")</f>
        <v/>
      </c>
      <c r="Z32" s="100" cm="1">
        <f t="array" ref="Z32">IFERROR(AVERAGE(_xlfn._xlws.FILTER('D) Ertrag kompr. Bestandeshöhe'!$O$5:$O$999,('D) Ertrag kompr. Bestandeshöhe'!$J$5:$J$999=$W32)*('D) Ertrag kompr. Bestandeshöhe'!$O$5:$O$999&lt;&gt;""))),18)</f>
        <v>18</v>
      </c>
      <c r="AA32" s="78"/>
      <c r="AB32" s="80"/>
      <c r="AC32" s="43"/>
      <c r="AD32" s="83" t="str">
        <f>IFERROR(IF(AND(G32='F) Hilfsrechnung'!$I$4,J32&gt;0),J32,IF(AND(G32='F) Hilfsrechnung'!$I$6,Y32&gt;0),Y32,IF(AND(G32='F) Hilfsrechnung'!$I$5,V32&gt;0),V32,""))),"")</f>
        <v/>
      </c>
      <c r="AE32" s="94" t="str">
        <f t="shared" si="7"/>
        <v/>
      </c>
      <c r="AF32" s="133" t="str">
        <f>IF(AG32&lt;&gt;"",'F) Hilfsrechnung'!$K$4/(AG32/AD32),"")</f>
        <v/>
      </c>
      <c r="AG32" s="70" t="str">
        <f>IF(AND(ISNUMBER(AB32),AD32&lt;&gt;""),((INDEX('F) Hilfsrechnung'!$A$2:$B$5,MATCH(AC32,'F) Hilfsrechnung'!$A$2:$A$5,0),2)*AB32/100)+('F) Hilfsrechnung'!$B$7*(100-AB32)/100))*AD32,"")</f>
        <v/>
      </c>
      <c r="AH32" s="57"/>
      <c r="AI32" s="85"/>
      <c r="AJ32" s="84"/>
      <c r="AK32" s="74"/>
      <c r="AL32" s="86" t="str">
        <f>IF(AND(ISNUMBER(AJ32),AK32=""),ROUND('F) Hilfsrechnung'!$K$4/AJ32,0),IF(AND(ISNUMBER(AJ32),ISNUMBER(AK32)),ROUND(AK32/AJ32,0),""))</f>
        <v/>
      </c>
      <c r="AM32" s="98" t="str">
        <f t="shared" si="3"/>
        <v/>
      </c>
      <c r="AN32" s="87" t="str">
        <f t="shared" si="8"/>
        <v/>
      </c>
    </row>
    <row r="33" spans="1:40" x14ac:dyDescent="0.25">
      <c r="A33" s="89">
        <v>28</v>
      </c>
      <c r="B33" s="73"/>
      <c r="C33" s="73"/>
      <c r="D33" s="73"/>
      <c r="E33" s="73"/>
      <c r="F33" s="73"/>
      <c r="G33" s="60"/>
      <c r="H33" s="245"/>
      <c r="I33" s="223"/>
      <c r="J33" s="81" t="str">
        <f t="shared" si="4"/>
        <v/>
      </c>
      <c r="K33" s="226"/>
      <c r="L33" s="71"/>
      <c r="M33" s="71"/>
      <c r="N33" s="71"/>
      <c r="O33" s="71"/>
      <c r="P33" s="72" t="str">
        <f t="shared" si="5"/>
        <v/>
      </c>
      <c r="Q33" s="70" t="str">
        <f t="shared" si="6"/>
        <v/>
      </c>
      <c r="R33" s="68"/>
      <c r="S33" s="67"/>
      <c r="T33" s="67"/>
      <c r="U33" s="75" t="str">
        <f t="shared" si="0"/>
        <v/>
      </c>
      <c r="V33" s="70" t="str">
        <f t="shared" si="1"/>
        <v/>
      </c>
      <c r="W33" s="69"/>
      <c r="X33" s="68"/>
      <c r="Y33" s="70" t="str" cm="1">
        <f t="array" ref="Y33">IF(AND(G33="A.5) kompr. Bestandeshöhe",W33&lt;&gt;"",X33&gt;0),ROUND(X33*(INDEX(LINEST(_xlfn._xlws.FILTER('D) Ertrag kompr. Bestandeshöhe'!$V$5:$V$999,('D) Ertrag kompr. Bestandeshöhe'!$J$5:$J$999=W33)*('D) Ertrag kompr. Bestandeshöhe'!$K$5:$K$999&lt;&gt;"")*('D) Ertrag kompr. Bestandeshöhe'!$V$5:$V$999&lt;&gt;"")),
      _xlfn._xlws.FILTER('D) Ertrag kompr. Bestandeshöhe'!$K$5:$K$999,('D) Ertrag kompr. Bestandeshöhe'!$J$5:$J$999=W33)*('D) Ertrag kompr. Bestandeshöhe'!$K$5:$K$999&lt;&gt;"")*('D) Ertrag kompr. Bestandeshöhe'!$V$5:$V$999&lt;&gt;"")),
      TRUE, FALSE),
    1))+(INDEX(LINEST(_xlfn._xlws.FILTER('D) Ertrag kompr. Bestandeshöhe'!$V$5:$V$999,('D) Ertrag kompr. Bestandeshöhe'!$J$5:$J$999=W33)*('D) Ertrag kompr. Bestandeshöhe'!$K$5:$K$999&lt;&gt;"")*('D) Ertrag kompr. Bestandeshöhe'!$V$5:$V$999&lt;&gt;"")),
      _xlfn._xlws.FILTER('D) Ertrag kompr. Bestandeshöhe'!$K$5:$K$999,('D) Ertrag kompr. Bestandeshöhe'!$J$5:$J$999=W33)*('D) Ertrag kompr. Bestandeshöhe'!$K$5:$K$999&lt;&gt;"")*('D) Ertrag kompr. Bestandeshöhe'!$V$5:$V$999&lt;&gt;"")),
      TRUE, FALSE),
    2)),0),"")</f>
        <v/>
      </c>
      <c r="Z33" s="100" cm="1">
        <f t="array" ref="Z33">IFERROR(AVERAGE(_xlfn._xlws.FILTER('D) Ertrag kompr. Bestandeshöhe'!$O$5:$O$999,('D) Ertrag kompr. Bestandeshöhe'!$J$5:$J$999=$W33)*('D) Ertrag kompr. Bestandeshöhe'!$O$5:$O$999&lt;&gt;""))),18)</f>
        <v>18</v>
      </c>
      <c r="AA33" s="78"/>
      <c r="AB33" s="80"/>
      <c r="AC33" s="43"/>
      <c r="AD33" s="83" t="str">
        <f>IFERROR(IF(AND(G33='F) Hilfsrechnung'!$I$4,J33&gt;0),J33,IF(AND(G33='F) Hilfsrechnung'!$I$6,Y33&gt;0),Y33,IF(AND(G33='F) Hilfsrechnung'!$I$5,V33&gt;0),V33,""))),"")</f>
        <v/>
      </c>
      <c r="AE33" s="94" t="str">
        <f t="shared" si="7"/>
        <v/>
      </c>
      <c r="AF33" s="133" t="str">
        <f>IF(AG33&lt;&gt;"",'F) Hilfsrechnung'!$K$4/(AG33/AD33),"")</f>
        <v/>
      </c>
      <c r="AG33" s="70" t="str">
        <f>IF(AND(ISNUMBER(AB33),AD33&lt;&gt;""),((INDEX('F) Hilfsrechnung'!$A$2:$B$5,MATCH(AC33,'F) Hilfsrechnung'!$A$2:$A$5,0),2)*AB33/100)+('F) Hilfsrechnung'!$B$7*(100-AB33)/100))*AD33,"")</f>
        <v/>
      </c>
      <c r="AH33" s="57"/>
      <c r="AI33" s="85"/>
      <c r="AJ33" s="84"/>
      <c r="AK33" s="74"/>
      <c r="AL33" s="86" t="str">
        <f>IF(AND(ISNUMBER(AJ33),AK33=""),ROUND('F) Hilfsrechnung'!$K$4/AJ33,0),IF(AND(ISNUMBER(AJ33),ISNUMBER(AK33)),ROUND(AK33/AJ33,0),""))</f>
        <v/>
      </c>
      <c r="AM33" s="98" t="str">
        <f t="shared" si="3"/>
        <v/>
      </c>
      <c r="AN33" s="87" t="str">
        <f t="shared" si="8"/>
        <v/>
      </c>
    </row>
    <row r="34" spans="1:40" x14ac:dyDescent="0.25">
      <c r="A34" s="89">
        <v>29</v>
      </c>
      <c r="B34" s="73"/>
      <c r="C34" s="73"/>
      <c r="D34" s="73"/>
      <c r="E34" s="73"/>
      <c r="F34" s="73"/>
      <c r="G34" s="60"/>
      <c r="H34" s="245"/>
      <c r="I34" s="223"/>
      <c r="J34" s="81" t="str">
        <f t="shared" si="4"/>
        <v/>
      </c>
      <c r="K34" s="226"/>
      <c r="L34" s="71"/>
      <c r="M34" s="71"/>
      <c r="N34" s="71"/>
      <c r="O34" s="71"/>
      <c r="P34" s="72" t="str">
        <f t="shared" si="5"/>
        <v/>
      </c>
      <c r="Q34" s="70" t="str">
        <f t="shared" si="6"/>
        <v/>
      </c>
      <c r="R34" s="68"/>
      <c r="S34" s="67"/>
      <c r="T34" s="67"/>
      <c r="U34" s="75" t="str">
        <f t="shared" si="0"/>
        <v/>
      </c>
      <c r="V34" s="70" t="str">
        <f t="shared" si="1"/>
        <v/>
      </c>
      <c r="W34" s="69"/>
      <c r="X34" s="68"/>
      <c r="Y34" s="70" t="str" cm="1">
        <f t="array" ref="Y34">IF(AND(G34="A.5) kompr. Bestandeshöhe",W34&lt;&gt;"",X34&gt;0),ROUND(X34*(INDEX(LINEST(_xlfn._xlws.FILTER('D) Ertrag kompr. Bestandeshöhe'!$V$5:$V$999,('D) Ertrag kompr. Bestandeshöhe'!$J$5:$J$999=W34)*('D) Ertrag kompr. Bestandeshöhe'!$K$5:$K$999&lt;&gt;"")*('D) Ertrag kompr. Bestandeshöhe'!$V$5:$V$999&lt;&gt;"")),
      _xlfn._xlws.FILTER('D) Ertrag kompr. Bestandeshöhe'!$K$5:$K$999,('D) Ertrag kompr. Bestandeshöhe'!$J$5:$J$999=W34)*('D) Ertrag kompr. Bestandeshöhe'!$K$5:$K$999&lt;&gt;"")*('D) Ertrag kompr. Bestandeshöhe'!$V$5:$V$999&lt;&gt;"")),
      TRUE, FALSE),
    1))+(INDEX(LINEST(_xlfn._xlws.FILTER('D) Ertrag kompr. Bestandeshöhe'!$V$5:$V$999,('D) Ertrag kompr. Bestandeshöhe'!$J$5:$J$999=W34)*('D) Ertrag kompr. Bestandeshöhe'!$K$5:$K$999&lt;&gt;"")*('D) Ertrag kompr. Bestandeshöhe'!$V$5:$V$999&lt;&gt;"")),
      _xlfn._xlws.FILTER('D) Ertrag kompr. Bestandeshöhe'!$K$5:$K$999,('D) Ertrag kompr. Bestandeshöhe'!$J$5:$J$999=W34)*('D) Ertrag kompr. Bestandeshöhe'!$K$5:$K$999&lt;&gt;"")*('D) Ertrag kompr. Bestandeshöhe'!$V$5:$V$999&lt;&gt;"")),
      TRUE, FALSE),
    2)),0),"")</f>
        <v/>
      </c>
      <c r="Z34" s="100" cm="1">
        <f t="array" ref="Z34">IFERROR(AVERAGE(_xlfn._xlws.FILTER('D) Ertrag kompr. Bestandeshöhe'!$O$5:$O$999,('D) Ertrag kompr. Bestandeshöhe'!$J$5:$J$999=$W34)*('D) Ertrag kompr. Bestandeshöhe'!$O$5:$O$999&lt;&gt;""))),18)</f>
        <v>18</v>
      </c>
      <c r="AA34" s="78"/>
      <c r="AB34" s="80"/>
      <c r="AC34" s="43"/>
      <c r="AD34" s="83" t="str">
        <f>IFERROR(IF(AND(G34='F) Hilfsrechnung'!$I$4,J34&gt;0),J34,IF(AND(G34='F) Hilfsrechnung'!$I$6,Y34&gt;0),Y34,IF(AND(G34='F) Hilfsrechnung'!$I$5,V34&gt;0),V34,""))),"")</f>
        <v/>
      </c>
      <c r="AE34" s="94" t="str">
        <f t="shared" si="7"/>
        <v/>
      </c>
      <c r="AF34" s="133" t="str">
        <f>IF(AG34&lt;&gt;"",'F) Hilfsrechnung'!$K$4/(AG34/AD34),"")</f>
        <v/>
      </c>
      <c r="AG34" s="70" t="str">
        <f>IF(AND(ISNUMBER(AB34),AD34&lt;&gt;""),((INDEX('F) Hilfsrechnung'!$A$2:$B$5,MATCH(AC34,'F) Hilfsrechnung'!$A$2:$A$5,0),2)*AB34/100)+('F) Hilfsrechnung'!$B$7*(100-AB34)/100))*AD34,"")</f>
        <v/>
      </c>
      <c r="AH34" s="57"/>
      <c r="AI34" s="85"/>
      <c r="AJ34" s="84"/>
      <c r="AK34" s="74"/>
      <c r="AL34" s="86" t="str">
        <f>IF(AND(ISNUMBER(AJ34),AK34=""),ROUND('F) Hilfsrechnung'!$K$4/AJ34,0),IF(AND(ISNUMBER(AJ34),ISNUMBER(AK34)),ROUND(AK34/AJ34,0),""))</f>
        <v/>
      </c>
      <c r="AM34" s="98" t="str">
        <f t="shared" si="3"/>
        <v/>
      </c>
      <c r="AN34" s="87" t="str">
        <f t="shared" si="8"/>
        <v/>
      </c>
    </row>
    <row r="35" spans="1:40" x14ac:dyDescent="0.25">
      <c r="A35" s="89">
        <v>30</v>
      </c>
      <c r="B35" s="73"/>
      <c r="C35" s="73"/>
      <c r="D35" s="73"/>
      <c r="E35" s="73"/>
      <c r="F35" s="73"/>
      <c r="G35" s="60"/>
      <c r="H35" s="245"/>
      <c r="I35" s="223"/>
      <c r="J35" s="81" t="str">
        <f t="shared" si="4"/>
        <v/>
      </c>
      <c r="K35" s="226"/>
      <c r="L35" s="71"/>
      <c r="M35" s="71"/>
      <c r="N35" s="71"/>
      <c r="O35" s="71"/>
      <c r="P35" s="72" t="str">
        <f t="shared" si="5"/>
        <v/>
      </c>
      <c r="Q35" s="70" t="str">
        <f t="shared" si="6"/>
        <v/>
      </c>
      <c r="R35" s="68"/>
      <c r="S35" s="67"/>
      <c r="T35" s="67"/>
      <c r="U35" s="75" t="str">
        <f t="shared" si="0"/>
        <v/>
      </c>
      <c r="V35" s="70" t="str">
        <f t="shared" si="1"/>
        <v/>
      </c>
      <c r="W35" s="69"/>
      <c r="X35" s="68"/>
      <c r="Y35" s="70" t="str" cm="1">
        <f t="array" ref="Y35">IF(AND(G35="A.5) kompr. Bestandeshöhe",W35&lt;&gt;"",X35&gt;0),ROUND(X35*(INDEX(LINEST(_xlfn._xlws.FILTER('D) Ertrag kompr. Bestandeshöhe'!$V$5:$V$999,('D) Ertrag kompr. Bestandeshöhe'!$J$5:$J$999=W35)*('D) Ertrag kompr. Bestandeshöhe'!$K$5:$K$999&lt;&gt;"")*('D) Ertrag kompr. Bestandeshöhe'!$V$5:$V$999&lt;&gt;"")),
      _xlfn._xlws.FILTER('D) Ertrag kompr. Bestandeshöhe'!$K$5:$K$999,('D) Ertrag kompr. Bestandeshöhe'!$J$5:$J$999=W35)*('D) Ertrag kompr. Bestandeshöhe'!$K$5:$K$999&lt;&gt;"")*('D) Ertrag kompr. Bestandeshöhe'!$V$5:$V$999&lt;&gt;"")),
      TRUE, FALSE),
    1))+(INDEX(LINEST(_xlfn._xlws.FILTER('D) Ertrag kompr. Bestandeshöhe'!$V$5:$V$999,('D) Ertrag kompr. Bestandeshöhe'!$J$5:$J$999=W35)*('D) Ertrag kompr. Bestandeshöhe'!$K$5:$K$999&lt;&gt;"")*('D) Ertrag kompr. Bestandeshöhe'!$V$5:$V$999&lt;&gt;"")),
      _xlfn._xlws.FILTER('D) Ertrag kompr. Bestandeshöhe'!$K$5:$K$999,('D) Ertrag kompr. Bestandeshöhe'!$J$5:$J$999=W35)*('D) Ertrag kompr. Bestandeshöhe'!$K$5:$K$999&lt;&gt;"")*('D) Ertrag kompr. Bestandeshöhe'!$V$5:$V$999&lt;&gt;"")),
      TRUE, FALSE),
    2)),0),"")</f>
        <v/>
      </c>
      <c r="Z35" s="100" cm="1">
        <f t="array" ref="Z35">IFERROR(AVERAGE(_xlfn._xlws.FILTER('D) Ertrag kompr. Bestandeshöhe'!$O$5:$O$999,('D) Ertrag kompr. Bestandeshöhe'!$J$5:$J$999=$W35)*('D) Ertrag kompr. Bestandeshöhe'!$O$5:$O$999&lt;&gt;""))),18)</f>
        <v>18</v>
      </c>
      <c r="AA35" s="78"/>
      <c r="AB35" s="80"/>
      <c r="AC35" s="43"/>
      <c r="AD35" s="83" t="str">
        <f>IFERROR(IF(AND(G35='F) Hilfsrechnung'!$I$4,J35&gt;0),J35,IF(AND(G35='F) Hilfsrechnung'!$I$6,Y35&gt;0),Y35,IF(AND(G35='F) Hilfsrechnung'!$I$5,V35&gt;0),V35,""))),"")</f>
        <v/>
      </c>
      <c r="AE35" s="94" t="str">
        <f t="shared" si="7"/>
        <v/>
      </c>
      <c r="AF35" s="133" t="str">
        <f>IF(AG35&lt;&gt;"",'F) Hilfsrechnung'!$K$4/(AG35/AD35),"")</f>
        <v/>
      </c>
      <c r="AG35" s="70" t="str">
        <f>IF(AND(ISNUMBER(AB35),AD35&lt;&gt;""),((INDEX('F) Hilfsrechnung'!$A$2:$B$5,MATCH(AC35,'F) Hilfsrechnung'!$A$2:$A$5,0),2)*AB35/100)+('F) Hilfsrechnung'!$B$7*(100-AB35)/100))*AD35,"")</f>
        <v/>
      </c>
      <c r="AH35" s="57"/>
      <c r="AI35" s="85"/>
      <c r="AJ35" s="84"/>
      <c r="AK35" s="74"/>
      <c r="AL35" s="86" t="str">
        <f>IF(AND(ISNUMBER(AJ35),AK35=""),ROUND('F) Hilfsrechnung'!$K$4/AJ35,0),IF(AND(ISNUMBER(AJ35),ISNUMBER(AK35)),ROUND(AK35/AJ35,0),""))</f>
        <v/>
      </c>
      <c r="AM35" s="98" t="str">
        <f t="shared" si="3"/>
        <v/>
      </c>
      <c r="AN35" s="87" t="str">
        <f t="shared" si="8"/>
        <v/>
      </c>
    </row>
    <row r="36" spans="1:40" x14ac:dyDescent="0.25">
      <c r="A36" s="89">
        <v>31</v>
      </c>
      <c r="B36" s="73"/>
      <c r="C36" s="73"/>
      <c r="D36" s="73"/>
      <c r="E36" s="73"/>
      <c r="F36" s="73"/>
      <c r="G36" s="60"/>
      <c r="H36" s="245"/>
      <c r="I36" s="223"/>
      <c r="J36" s="81" t="str">
        <f t="shared" si="4"/>
        <v/>
      </c>
      <c r="K36" s="226"/>
      <c r="L36" s="71"/>
      <c r="M36" s="71"/>
      <c r="N36" s="71"/>
      <c r="O36" s="71"/>
      <c r="P36" s="72" t="str">
        <f t="shared" si="5"/>
        <v/>
      </c>
      <c r="Q36" s="70" t="str">
        <f t="shared" si="6"/>
        <v/>
      </c>
      <c r="R36" s="68"/>
      <c r="S36" s="67"/>
      <c r="T36" s="67"/>
      <c r="U36" s="75" t="str">
        <f t="shared" si="0"/>
        <v/>
      </c>
      <c r="V36" s="70" t="str">
        <f t="shared" si="1"/>
        <v/>
      </c>
      <c r="W36" s="69"/>
      <c r="X36" s="68"/>
      <c r="Y36" s="70" t="str" cm="1">
        <f t="array" ref="Y36">IF(AND(G36="A.5) kompr. Bestandeshöhe",W36&lt;&gt;"",X36&gt;0),ROUND(X36*(INDEX(LINEST(_xlfn._xlws.FILTER('D) Ertrag kompr. Bestandeshöhe'!$V$5:$V$999,('D) Ertrag kompr. Bestandeshöhe'!$J$5:$J$999=W36)*('D) Ertrag kompr. Bestandeshöhe'!$K$5:$K$999&lt;&gt;"")*('D) Ertrag kompr. Bestandeshöhe'!$V$5:$V$999&lt;&gt;"")),
      _xlfn._xlws.FILTER('D) Ertrag kompr. Bestandeshöhe'!$K$5:$K$999,('D) Ertrag kompr. Bestandeshöhe'!$J$5:$J$999=W36)*('D) Ertrag kompr. Bestandeshöhe'!$K$5:$K$999&lt;&gt;"")*('D) Ertrag kompr. Bestandeshöhe'!$V$5:$V$999&lt;&gt;"")),
      TRUE, FALSE),
    1))+(INDEX(LINEST(_xlfn._xlws.FILTER('D) Ertrag kompr. Bestandeshöhe'!$V$5:$V$999,('D) Ertrag kompr. Bestandeshöhe'!$J$5:$J$999=W36)*('D) Ertrag kompr. Bestandeshöhe'!$K$5:$K$999&lt;&gt;"")*('D) Ertrag kompr. Bestandeshöhe'!$V$5:$V$999&lt;&gt;"")),
      _xlfn._xlws.FILTER('D) Ertrag kompr. Bestandeshöhe'!$K$5:$K$999,('D) Ertrag kompr. Bestandeshöhe'!$J$5:$J$999=W36)*('D) Ertrag kompr. Bestandeshöhe'!$K$5:$K$999&lt;&gt;"")*('D) Ertrag kompr. Bestandeshöhe'!$V$5:$V$999&lt;&gt;"")),
      TRUE, FALSE),
    2)),0),"")</f>
        <v/>
      </c>
      <c r="Z36" s="100" cm="1">
        <f t="array" ref="Z36">IFERROR(AVERAGE(_xlfn._xlws.FILTER('D) Ertrag kompr. Bestandeshöhe'!$O$5:$O$999,('D) Ertrag kompr. Bestandeshöhe'!$J$5:$J$999=$W36)*('D) Ertrag kompr. Bestandeshöhe'!$O$5:$O$999&lt;&gt;""))),18)</f>
        <v>18</v>
      </c>
      <c r="AA36" s="78"/>
      <c r="AB36" s="80"/>
      <c r="AC36" s="43"/>
      <c r="AD36" s="83" t="str">
        <f>IFERROR(IF(AND(G36='F) Hilfsrechnung'!$I$4,J36&gt;0),J36,IF(AND(G36='F) Hilfsrechnung'!$I$6,Y36&gt;0),Y36,IF(AND(G36='F) Hilfsrechnung'!$I$5,V36&gt;0),V36,""))),"")</f>
        <v/>
      </c>
      <c r="AE36" s="94" t="str">
        <f t="shared" si="7"/>
        <v/>
      </c>
      <c r="AF36" s="133" t="str">
        <f>IF(AG36&lt;&gt;"",'F) Hilfsrechnung'!$K$4/(AG36/AD36),"")</f>
        <v/>
      </c>
      <c r="AG36" s="70" t="str">
        <f>IF(AND(ISNUMBER(AB36),AD36&lt;&gt;""),((INDEX('F) Hilfsrechnung'!$A$2:$B$5,MATCH(AC36,'F) Hilfsrechnung'!$A$2:$A$5,0),2)*AB36/100)+('F) Hilfsrechnung'!$B$7*(100-AB36)/100))*AD36,"")</f>
        <v/>
      </c>
      <c r="AH36" s="57"/>
      <c r="AI36" s="85"/>
      <c r="AJ36" s="84"/>
      <c r="AK36" s="74"/>
      <c r="AL36" s="86" t="str">
        <f>IF(AND(ISNUMBER(AJ36),AK36=""),ROUND('F) Hilfsrechnung'!$K$4/AJ36,0),IF(AND(ISNUMBER(AJ36),ISNUMBER(AK36)),ROUND(AK36/AJ36,0),""))</f>
        <v/>
      </c>
      <c r="AM36" s="98" t="str">
        <f t="shared" si="3"/>
        <v/>
      </c>
      <c r="AN36" s="87" t="str">
        <f t="shared" si="8"/>
        <v/>
      </c>
    </row>
    <row r="37" spans="1:40" x14ac:dyDescent="0.25">
      <c r="A37" s="89">
        <v>32</v>
      </c>
      <c r="B37" s="73"/>
      <c r="C37" s="73"/>
      <c r="D37" s="73"/>
      <c r="E37" s="73"/>
      <c r="F37" s="73"/>
      <c r="G37" s="60"/>
      <c r="H37" s="245"/>
      <c r="I37" s="223"/>
      <c r="J37" s="81" t="str">
        <f t="shared" si="4"/>
        <v/>
      </c>
      <c r="K37" s="226"/>
      <c r="L37" s="71"/>
      <c r="M37" s="71"/>
      <c r="N37" s="71"/>
      <c r="O37" s="71"/>
      <c r="P37" s="72" t="str">
        <f t="shared" si="5"/>
        <v/>
      </c>
      <c r="Q37" s="70" t="str">
        <f t="shared" si="6"/>
        <v/>
      </c>
      <c r="R37" s="68"/>
      <c r="S37" s="67"/>
      <c r="T37" s="67"/>
      <c r="U37" s="75" t="str">
        <f t="shared" si="0"/>
        <v/>
      </c>
      <c r="V37" s="70" t="str">
        <f t="shared" si="1"/>
        <v/>
      </c>
      <c r="W37" s="69"/>
      <c r="X37" s="68"/>
      <c r="Y37" s="70" t="str" cm="1">
        <f t="array" ref="Y37">IF(AND(G37="A.5) kompr. Bestandeshöhe",W37&lt;&gt;"",X37&gt;0),ROUND(X37*(INDEX(LINEST(_xlfn._xlws.FILTER('D) Ertrag kompr. Bestandeshöhe'!$V$5:$V$999,('D) Ertrag kompr. Bestandeshöhe'!$J$5:$J$999=W37)*('D) Ertrag kompr. Bestandeshöhe'!$K$5:$K$999&lt;&gt;"")*('D) Ertrag kompr. Bestandeshöhe'!$V$5:$V$999&lt;&gt;"")),
      _xlfn._xlws.FILTER('D) Ertrag kompr. Bestandeshöhe'!$K$5:$K$999,('D) Ertrag kompr. Bestandeshöhe'!$J$5:$J$999=W37)*('D) Ertrag kompr. Bestandeshöhe'!$K$5:$K$999&lt;&gt;"")*('D) Ertrag kompr. Bestandeshöhe'!$V$5:$V$999&lt;&gt;"")),
      TRUE, FALSE),
    1))+(INDEX(LINEST(_xlfn._xlws.FILTER('D) Ertrag kompr. Bestandeshöhe'!$V$5:$V$999,('D) Ertrag kompr. Bestandeshöhe'!$J$5:$J$999=W37)*('D) Ertrag kompr. Bestandeshöhe'!$K$5:$K$999&lt;&gt;"")*('D) Ertrag kompr. Bestandeshöhe'!$V$5:$V$999&lt;&gt;"")),
      _xlfn._xlws.FILTER('D) Ertrag kompr. Bestandeshöhe'!$K$5:$K$999,('D) Ertrag kompr. Bestandeshöhe'!$J$5:$J$999=W37)*('D) Ertrag kompr. Bestandeshöhe'!$K$5:$K$999&lt;&gt;"")*('D) Ertrag kompr. Bestandeshöhe'!$V$5:$V$999&lt;&gt;"")),
      TRUE, FALSE),
    2)),0),"")</f>
        <v/>
      </c>
      <c r="Z37" s="100" cm="1">
        <f t="array" ref="Z37">IFERROR(AVERAGE(_xlfn._xlws.FILTER('D) Ertrag kompr. Bestandeshöhe'!$O$5:$O$999,('D) Ertrag kompr. Bestandeshöhe'!$J$5:$J$999=$W37)*('D) Ertrag kompr. Bestandeshöhe'!$O$5:$O$999&lt;&gt;""))),18)</f>
        <v>18</v>
      </c>
      <c r="AA37" s="78"/>
      <c r="AB37" s="80"/>
      <c r="AC37" s="43"/>
      <c r="AD37" s="83" t="str">
        <f>IFERROR(IF(AND(G37='F) Hilfsrechnung'!$I$4,J37&gt;0),J37,IF(AND(G37='F) Hilfsrechnung'!$I$6,Y37&gt;0),Y37,IF(AND(G37='F) Hilfsrechnung'!$I$5,V37&gt;0),V37,""))),"")</f>
        <v/>
      </c>
      <c r="AE37" s="94" t="str">
        <f t="shared" si="7"/>
        <v/>
      </c>
      <c r="AF37" s="133" t="str">
        <f>IF(AG37&lt;&gt;"",'F) Hilfsrechnung'!$K$4/(AG37/AD37),"")</f>
        <v/>
      </c>
      <c r="AG37" s="70" t="str">
        <f>IF(AND(ISNUMBER(AB37),AD37&lt;&gt;""),((INDEX('F) Hilfsrechnung'!$A$2:$B$5,MATCH(AC37,'F) Hilfsrechnung'!$A$2:$A$5,0),2)*AB37/100)+('F) Hilfsrechnung'!$B$7*(100-AB37)/100))*AD37,"")</f>
        <v/>
      </c>
      <c r="AH37" s="57"/>
      <c r="AI37" s="85"/>
      <c r="AJ37" s="84"/>
      <c r="AK37" s="74"/>
      <c r="AL37" s="86" t="str">
        <f>IF(AND(ISNUMBER(AJ37),AK37=""),ROUND('F) Hilfsrechnung'!$K$4/AJ37,0),IF(AND(ISNUMBER(AJ37),ISNUMBER(AK37)),ROUND(AK37/AJ37,0),""))</f>
        <v/>
      </c>
      <c r="AM37" s="98" t="str">
        <f t="shared" si="3"/>
        <v/>
      </c>
      <c r="AN37" s="87" t="str">
        <f t="shared" si="8"/>
        <v/>
      </c>
    </row>
    <row r="38" spans="1:40" x14ac:dyDescent="0.25">
      <c r="A38" s="89">
        <v>33</v>
      </c>
      <c r="B38" s="73"/>
      <c r="C38" s="73"/>
      <c r="D38" s="73"/>
      <c r="E38" s="73"/>
      <c r="F38" s="73"/>
      <c r="G38" s="60"/>
      <c r="H38" s="245"/>
      <c r="I38" s="223"/>
      <c r="J38" s="81" t="str">
        <f t="shared" si="4"/>
        <v/>
      </c>
      <c r="K38" s="226"/>
      <c r="L38" s="71"/>
      <c r="M38" s="71"/>
      <c r="N38" s="71"/>
      <c r="O38" s="71"/>
      <c r="P38" s="72" t="str">
        <f t="shared" si="5"/>
        <v/>
      </c>
      <c r="Q38" s="70" t="str">
        <f t="shared" si="6"/>
        <v/>
      </c>
      <c r="R38" s="68"/>
      <c r="S38" s="67"/>
      <c r="T38" s="67"/>
      <c r="U38" s="75" t="str">
        <f t="shared" ref="U38:U69" si="9">IF(AND(ISNUMBER(R38),ISNUMBER(S38),ISNUMBER(T38)),((T38-R38)/(S38-R38))*100,"")</f>
        <v/>
      </c>
      <c r="V38" s="70" t="str">
        <f t="shared" ref="V38:V69" si="10">IF(AND(ISNUMBER(Q38), U38=""), Q38*(18/100), IF(AND(ISNUMBER(Q38), ISNUMBER(U38)), Q38*(U38/100), ""))</f>
        <v/>
      </c>
      <c r="W38" s="69"/>
      <c r="X38" s="68"/>
      <c r="Y38" s="70" t="str" cm="1">
        <f t="array" ref="Y38">IF(AND(G38="A.5) kompr. Bestandeshöhe",W38&lt;&gt;"",X38&gt;0),ROUND(X38*(INDEX(LINEST(_xlfn._xlws.FILTER('D) Ertrag kompr. Bestandeshöhe'!$V$5:$V$999,('D) Ertrag kompr. Bestandeshöhe'!$J$5:$J$999=W38)*('D) Ertrag kompr. Bestandeshöhe'!$K$5:$K$999&lt;&gt;"")*('D) Ertrag kompr. Bestandeshöhe'!$V$5:$V$999&lt;&gt;"")),
      _xlfn._xlws.FILTER('D) Ertrag kompr. Bestandeshöhe'!$K$5:$K$999,('D) Ertrag kompr. Bestandeshöhe'!$J$5:$J$999=W38)*('D) Ertrag kompr. Bestandeshöhe'!$K$5:$K$999&lt;&gt;"")*('D) Ertrag kompr. Bestandeshöhe'!$V$5:$V$999&lt;&gt;"")),
      TRUE, FALSE),
    1))+(INDEX(LINEST(_xlfn._xlws.FILTER('D) Ertrag kompr. Bestandeshöhe'!$V$5:$V$999,('D) Ertrag kompr. Bestandeshöhe'!$J$5:$J$999=W38)*('D) Ertrag kompr. Bestandeshöhe'!$K$5:$K$999&lt;&gt;"")*('D) Ertrag kompr. Bestandeshöhe'!$V$5:$V$999&lt;&gt;"")),
      _xlfn._xlws.FILTER('D) Ertrag kompr. Bestandeshöhe'!$K$5:$K$999,('D) Ertrag kompr. Bestandeshöhe'!$J$5:$J$999=W38)*('D) Ertrag kompr. Bestandeshöhe'!$K$5:$K$999&lt;&gt;"")*('D) Ertrag kompr. Bestandeshöhe'!$V$5:$V$999&lt;&gt;"")),
      TRUE, FALSE),
    2)),0),"")</f>
        <v/>
      </c>
      <c r="Z38" s="100" cm="1">
        <f t="array" ref="Z38">IFERROR(AVERAGE(_xlfn._xlws.FILTER('D) Ertrag kompr. Bestandeshöhe'!$O$5:$O$999,('D) Ertrag kompr. Bestandeshöhe'!$J$5:$J$999=$W38)*('D) Ertrag kompr. Bestandeshöhe'!$O$5:$O$999&lt;&gt;""))),18)</f>
        <v>18</v>
      </c>
      <c r="AA38" s="78"/>
      <c r="AB38" s="80"/>
      <c r="AC38" s="43"/>
      <c r="AD38" s="83" t="str">
        <f>IFERROR(IF(AND(G38='F) Hilfsrechnung'!$I$4,J38&gt;0),J38,IF(AND(G38='F) Hilfsrechnung'!$I$6,Y38&gt;0),Y38,IF(AND(G38='F) Hilfsrechnung'!$I$5,V38&gt;0),V38,""))),"")</f>
        <v/>
      </c>
      <c r="AE38" s="94" t="str">
        <f t="shared" si="7"/>
        <v/>
      </c>
      <c r="AF38" s="133" t="str">
        <f>IF(AG38&lt;&gt;"",'F) Hilfsrechnung'!$K$4/(AG38/AD38),"")</f>
        <v/>
      </c>
      <c r="AG38" s="70" t="str">
        <f>IF(AND(ISNUMBER(AB38),AD38&lt;&gt;""),((INDEX('F) Hilfsrechnung'!$A$2:$B$5,MATCH(AC38,'F) Hilfsrechnung'!$A$2:$A$5,0),2)*AB38/100)+('F) Hilfsrechnung'!$B$7*(100-AB38)/100))*AD38,"")</f>
        <v/>
      </c>
      <c r="AH38" s="57"/>
      <c r="AI38" s="85"/>
      <c r="AJ38" s="84"/>
      <c r="AK38" s="74"/>
      <c r="AL38" s="86" t="str">
        <f>IF(AND(ISNUMBER(AJ38),AK38=""),ROUND('F) Hilfsrechnung'!$K$4/AJ38,0),IF(AND(ISNUMBER(AJ38),ISNUMBER(AK38)),ROUND(AK38/AJ38,0),""))</f>
        <v/>
      </c>
      <c r="AM38" s="98" t="str">
        <f t="shared" ref="AM38:AM69" si="11">IF(AND(ISNUMBER(Q38),ISNUMBER(AI38)),Q38*AI38/100,IF(AD38&gt;0,AD38,""))</f>
        <v/>
      </c>
      <c r="AN38" s="87" t="str">
        <f t="shared" si="8"/>
        <v/>
      </c>
    </row>
    <row r="39" spans="1:40" x14ac:dyDescent="0.25">
      <c r="A39" s="89">
        <v>34</v>
      </c>
      <c r="B39" s="73"/>
      <c r="C39" s="73"/>
      <c r="D39" s="73"/>
      <c r="E39" s="73"/>
      <c r="F39" s="73"/>
      <c r="G39" s="60"/>
      <c r="H39" s="245"/>
      <c r="I39" s="223"/>
      <c r="J39" s="81" t="str">
        <f t="shared" si="4"/>
        <v/>
      </c>
      <c r="K39" s="226"/>
      <c r="L39" s="71"/>
      <c r="M39" s="71"/>
      <c r="N39" s="71"/>
      <c r="O39" s="71"/>
      <c r="P39" s="72" t="str">
        <f t="shared" si="5"/>
        <v/>
      </c>
      <c r="Q39" s="70" t="str">
        <f t="shared" si="6"/>
        <v/>
      </c>
      <c r="R39" s="68"/>
      <c r="S39" s="67"/>
      <c r="T39" s="67"/>
      <c r="U39" s="75" t="str">
        <f t="shared" si="9"/>
        <v/>
      </c>
      <c r="V39" s="70" t="str">
        <f t="shared" si="10"/>
        <v/>
      </c>
      <c r="W39" s="69"/>
      <c r="X39" s="68"/>
      <c r="Y39" s="70" t="str" cm="1">
        <f t="array" ref="Y39">IF(AND(G39="A.5) kompr. Bestandeshöhe",W39&lt;&gt;"",X39&gt;0),ROUND(X39*(INDEX(LINEST(_xlfn._xlws.FILTER('D) Ertrag kompr. Bestandeshöhe'!$V$5:$V$999,('D) Ertrag kompr. Bestandeshöhe'!$J$5:$J$999=W39)*('D) Ertrag kompr. Bestandeshöhe'!$K$5:$K$999&lt;&gt;"")*('D) Ertrag kompr. Bestandeshöhe'!$V$5:$V$999&lt;&gt;"")),
      _xlfn._xlws.FILTER('D) Ertrag kompr. Bestandeshöhe'!$K$5:$K$999,('D) Ertrag kompr. Bestandeshöhe'!$J$5:$J$999=W39)*('D) Ertrag kompr. Bestandeshöhe'!$K$5:$K$999&lt;&gt;"")*('D) Ertrag kompr. Bestandeshöhe'!$V$5:$V$999&lt;&gt;"")),
      TRUE, FALSE),
    1))+(INDEX(LINEST(_xlfn._xlws.FILTER('D) Ertrag kompr. Bestandeshöhe'!$V$5:$V$999,('D) Ertrag kompr. Bestandeshöhe'!$J$5:$J$999=W39)*('D) Ertrag kompr. Bestandeshöhe'!$K$5:$K$999&lt;&gt;"")*('D) Ertrag kompr. Bestandeshöhe'!$V$5:$V$999&lt;&gt;"")),
      _xlfn._xlws.FILTER('D) Ertrag kompr. Bestandeshöhe'!$K$5:$K$999,('D) Ertrag kompr. Bestandeshöhe'!$J$5:$J$999=W39)*('D) Ertrag kompr. Bestandeshöhe'!$K$5:$K$999&lt;&gt;"")*('D) Ertrag kompr. Bestandeshöhe'!$V$5:$V$999&lt;&gt;"")),
      TRUE, FALSE),
    2)),0),"")</f>
        <v/>
      </c>
      <c r="Z39" s="100" cm="1">
        <f t="array" ref="Z39">IFERROR(AVERAGE(_xlfn._xlws.FILTER('D) Ertrag kompr. Bestandeshöhe'!$O$5:$O$999,('D) Ertrag kompr. Bestandeshöhe'!$J$5:$J$999=$W39)*('D) Ertrag kompr. Bestandeshöhe'!$O$5:$O$999&lt;&gt;""))),18)</f>
        <v>18</v>
      </c>
      <c r="AA39" s="78"/>
      <c r="AB39" s="80"/>
      <c r="AC39" s="43"/>
      <c r="AD39" s="83" t="str">
        <f>IFERROR(IF(AND(G39='F) Hilfsrechnung'!$I$4,J39&gt;0),J39,IF(AND(G39='F) Hilfsrechnung'!$I$6,Y39&gt;0),Y39,IF(AND(G39='F) Hilfsrechnung'!$I$5,V39&gt;0),V39,""))),"")</f>
        <v/>
      </c>
      <c r="AE39" s="94" t="str">
        <f t="shared" si="7"/>
        <v/>
      </c>
      <c r="AF39" s="133" t="str">
        <f>IF(AG39&lt;&gt;"",'F) Hilfsrechnung'!$K$4/(AG39/AD39),"")</f>
        <v/>
      </c>
      <c r="AG39" s="70" t="str">
        <f>IF(AND(ISNUMBER(AB39),AD39&lt;&gt;""),((INDEX('F) Hilfsrechnung'!$A$2:$B$5,MATCH(AC39,'F) Hilfsrechnung'!$A$2:$A$5,0),2)*AB39/100)+('F) Hilfsrechnung'!$B$7*(100-AB39)/100))*AD39,"")</f>
        <v/>
      </c>
      <c r="AH39" s="57"/>
      <c r="AI39" s="85"/>
      <c r="AJ39" s="84"/>
      <c r="AK39" s="74"/>
      <c r="AL39" s="86" t="str">
        <f>IF(AND(ISNUMBER(AJ39),AK39=""),ROUND('F) Hilfsrechnung'!$K$4/AJ39,0),IF(AND(ISNUMBER(AJ39),ISNUMBER(AK39)),ROUND(AK39/AJ39,0),""))</f>
        <v/>
      </c>
      <c r="AM39" s="98" t="str">
        <f t="shared" si="11"/>
        <v/>
      </c>
      <c r="AN39" s="87" t="str">
        <f t="shared" si="8"/>
        <v/>
      </c>
    </row>
    <row r="40" spans="1:40" x14ac:dyDescent="0.25">
      <c r="A40" s="89">
        <v>35</v>
      </c>
      <c r="B40" s="73"/>
      <c r="C40" s="73"/>
      <c r="D40" s="73"/>
      <c r="E40" s="73"/>
      <c r="F40" s="73"/>
      <c r="G40" s="60"/>
      <c r="H40" s="245"/>
      <c r="I40" s="223"/>
      <c r="J40" s="81" t="str">
        <f t="shared" si="4"/>
        <v/>
      </c>
      <c r="K40" s="226"/>
      <c r="L40" s="71"/>
      <c r="M40" s="71"/>
      <c r="N40" s="71"/>
      <c r="O40" s="71"/>
      <c r="P40" s="72" t="str">
        <f t="shared" si="5"/>
        <v/>
      </c>
      <c r="Q40" s="70" t="str">
        <f t="shared" si="6"/>
        <v/>
      </c>
      <c r="R40" s="68"/>
      <c r="S40" s="67"/>
      <c r="T40" s="67"/>
      <c r="U40" s="75" t="str">
        <f t="shared" si="9"/>
        <v/>
      </c>
      <c r="V40" s="70" t="str">
        <f t="shared" si="10"/>
        <v/>
      </c>
      <c r="W40" s="69"/>
      <c r="X40" s="68"/>
      <c r="Y40" s="70" t="str" cm="1">
        <f t="array" ref="Y40">IF(AND(G40="A.5) kompr. Bestandeshöhe",W40&lt;&gt;"",X40&gt;0),ROUND(X40*(INDEX(LINEST(_xlfn._xlws.FILTER('D) Ertrag kompr. Bestandeshöhe'!$V$5:$V$999,('D) Ertrag kompr. Bestandeshöhe'!$J$5:$J$999=W40)*('D) Ertrag kompr. Bestandeshöhe'!$K$5:$K$999&lt;&gt;"")*('D) Ertrag kompr. Bestandeshöhe'!$V$5:$V$999&lt;&gt;"")),
      _xlfn._xlws.FILTER('D) Ertrag kompr. Bestandeshöhe'!$K$5:$K$999,('D) Ertrag kompr. Bestandeshöhe'!$J$5:$J$999=W40)*('D) Ertrag kompr. Bestandeshöhe'!$K$5:$K$999&lt;&gt;"")*('D) Ertrag kompr. Bestandeshöhe'!$V$5:$V$999&lt;&gt;"")),
      TRUE, FALSE),
    1))+(INDEX(LINEST(_xlfn._xlws.FILTER('D) Ertrag kompr. Bestandeshöhe'!$V$5:$V$999,('D) Ertrag kompr. Bestandeshöhe'!$J$5:$J$999=W40)*('D) Ertrag kompr. Bestandeshöhe'!$K$5:$K$999&lt;&gt;"")*('D) Ertrag kompr. Bestandeshöhe'!$V$5:$V$999&lt;&gt;"")),
      _xlfn._xlws.FILTER('D) Ertrag kompr. Bestandeshöhe'!$K$5:$K$999,('D) Ertrag kompr. Bestandeshöhe'!$J$5:$J$999=W40)*('D) Ertrag kompr. Bestandeshöhe'!$K$5:$K$999&lt;&gt;"")*('D) Ertrag kompr. Bestandeshöhe'!$V$5:$V$999&lt;&gt;"")),
      TRUE, FALSE),
    2)),0),"")</f>
        <v/>
      </c>
      <c r="Z40" s="100" cm="1">
        <f t="array" ref="Z40">IFERROR(AVERAGE(_xlfn._xlws.FILTER('D) Ertrag kompr. Bestandeshöhe'!$O$5:$O$999,('D) Ertrag kompr. Bestandeshöhe'!$J$5:$J$999=$W40)*('D) Ertrag kompr. Bestandeshöhe'!$O$5:$O$999&lt;&gt;""))),18)</f>
        <v>18</v>
      </c>
      <c r="AA40" s="78"/>
      <c r="AB40" s="80"/>
      <c r="AC40" s="43"/>
      <c r="AD40" s="83" t="str">
        <f>IFERROR(IF(AND(G40='F) Hilfsrechnung'!$I$4,J40&gt;0),J40,IF(AND(G40='F) Hilfsrechnung'!$I$6,Y40&gt;0),Y40,IF(AND(G40='F) Hilfsrechnung'!$I$5,V40&gt;0),V40,""))),"")</f>
        <v/>
      </c>
      <c r="AE40" s="94" t="str">
        <f t="shared" si="7"/>
        <v/>
      </c>
      <c r="AF40" s="133" t="str">
        <f>IF(AG40&lt;&gt;"",'F) Hilfsrechnung'!$K$4/(AG40/AD40),"")</f>
        <v/>
      </c>
      <c r="AG40" s="70" t="str">
        <f>IF(AND(ISNUMBER(AB40),AD40&lt;&gt;""),((INDEX('F) Hilfsrechnung'!$A$2:$B$5,MATCH(AC40,'F) Hilfsrechnung'!$A$2:$A$5,0),2)*AB40/100)+('F) Hilfsrechnung'!$B$7*(100-AB40)/100))*AD40,"")</f>
        <v/>
      </c>
      <c r="AH40" s="57"/>
      <c r="AI40" s="85"/>
      <c r="AJ40" s="84"/>
      <c r="AK40" s="74"/>
      <c r="AL40" s="86" t="str">
        <f>IF(AND(ISNUMBER(AJ40),AK40=""),ROUND('F) Hilfsrechnung'!$K$4/AJ40,0),IF(AND(ISNUMBER(AJ40),ISNUMBER(AK40)),ROUND(AK40/AJ40,0),""))</f>
        <v/>
      </c>
      <c r="AM40" s="98" t="str">
        <f t="shared" si="11"/>
        <v/>
      </c>
      <c r="AN40" s="87" t="str">
        <f t="shared" si="8"/>
        <v/>
      </c>
    </row>
    <row r="41" spans="1:40" x14ac:dyDescent="0.25">
      <c r="A41" s="89">
        <v>36</v>
      </c>
      <c r="B41" s="73"/>
      <c r="C41" s="73"/>
      <c r="D41" s="73"/>
      <c r="E41" s="73"/>
      <c r="F41" s="73"/>
      <c r="G41" s="60"/>
      <c r="H41" s="245"/>
      <c r="I41" s="223"/>
      <c r="J41" s="81" t="str">
        <f t="shared" si="4"/>
        <v/>
      </c>
      <c r="K41" s="226"/>
      <c r="L41" s="71"/>
      <c r="M41" s="71"/>
      <c r="N41" s="71"/>
      <c r="O41" s="71"/>
      <c r="P41" s="72" t="str">
        <f t="shared" si="5"/>
        <v/>
      </c>
      <c r="Q41" s="70" t="str">
        <f t="shared" si="6"/>
        <v/>
      </c>
      <c r="R41" s="68"/>
      <c r="S41" s="67"/>
      <c r="T41" s="67"/>
      <c r="U41" s="75" t="str">
        <f t="shared" si="9"/>
        <v/>
      </c>
      <c r="V41" s="70" t="str">
        <f t="shared" si="10"/>
        <v/>
      </c>
      <c r="W41" s="69"/>
      <c r="X41" s="68"/>
      <c r="Y41" s="70" t="str" cm="1">
        <f t="array" ref="Y41">IF(AND(G41="A.5) kompr. Bestandeshöhe",W41&lt;&gt;"",X41&gt;0),ROUND(X41*(INDEX(LINEST(_xlfn._xlws.FILTER('D) Ertrag kompr. Bestandeshöhe'!$V$5:$V$999,('D) Ertrag kompr. Bestandeshöhe'!$J$5:$J$999=W41)*('D) Ertrag kompr. Bestandeshöhe'!$K$5:$K$999&lt;&gt;"")*('D) Ertrag kompr. Bestandeshöhe'!$V$5:$V$999&lt;&gt;"")),
      _xlfn._xlws.FILTER('D) Ertrag kompr. Bestandeshöhe'!$K$5:$K$999,('D) Ertrag kompr. Bestandeshöhe'!$J$5:$J$999=W41)*('D) Ertrag kompr. Bestandeshöhe'!$K$5:$K$999&lt;&gt;"")*('D) Ertrag kompr. Bestandeshöhe'!$V$5:$V$999&lt;&gt;"")),
      TRUE, FALSE),
    1))+(INDEX(LINEST(_xlfn._xlws.FILTER('D) Ertrag kompr. Bestandeshöhe'!$V$5:$V$999,('D) Ertrag kompr. Bestandeshöhe'!$J$5:$J$999=W41)*('D) Ertrag kompr. Bestandeshöhe'!$K$5:$K$999&lt;&gt;"")*('D) Ertrag kompr. Bestandeshöhe'!$V$5:$V$999&lt;&gt;"")),
      _xlfn._xlws.FILTER('D) Ertrag kompr. Bestandeshöhe'!$K$5:$K$999,('D) Ertrag kompr. Bestandeshöhe'!$J$5:$J$999=W41)*('D) Ertrag kompr. Bestandeshöhe'!$K$5:$K$999&lt;&gt;"")*('D) Ertrag kompr. Bestandeshöhe'!$V$5:$V$999&lt;&gt;"")),
      TRUE, FALSE),
    2)),0),"")</f>
        <v/>
      </c>
      <c r="Z41" s="100" cm="1">
        <f t="array" ref="Z41">IFERROR(AVERAGE(_xlfn._xlws.FILTER('D) Ertrag kompr. Bestandeshöhe'!$O$5:$O$999,('D) Ertrag kompr. Bestandeshöhe'!$J$5:$J$999=$W41)*('D) Ertrag kompr. Bestandeshöhe'!$O$5:$O$999&lt;&gt;""))),18)</f>
        <v>18</v>
      </c>
      <c r="AA41" s="78"/>
      <c r="AB41" s="80"/>
      <c r="AC41" s="43"/>
      <c r="AD41" s="83" t="str">
        <f>IFERROR(IF(AND(G41='F) Hilfsrechnung'!$I$4,J41&gt;0),J41,IF(AND(G41='F) Hilfsrechnung'!$I$6,Y41&gt;0),Y41,IF(AND(G41='F) Hilfsrechnung'!$I$5,V41&gt;0),V41,""))),"")</f>
        <v/>
      </c>
      <c r="AE41" s="94" t="str">
        <f t="shared" si="7"/>
        <v/>
      </c>
      <c r="AF41" s="133" t="str">
        <f>IF(AG41&lt;&gt;"",'F) Hilfsrechnung'!$K$4/(AG41/AD41),"")</f>
        <v/>
      </c>
      <c r="AG41" s="70" t="str">
        <f>IF(AND(ISNUMBER(AB41),AD41&lt;&gt;""),((INDEX('F) Hilfsrechnung'!$A$2:$B$5,MATCH(AC41,'F) Hilfsrechnung'!$A$2:$A$5,0),2)*AB41/100)+('F) Hilfsrechnung'!$B$7*(100-AB41)/100))*AD41,"")</f>
        <v/>
      </c>
      <c r="AH41" s="57"/>
      <c r="AI41" s="85"/>
      <c r="AJ41" s="84"/>
      <c r="AK41" s="74"/>
      <c r="AL41" s="86" t="str">
        <f>IF(AND(ISNUMBER(AJ41),AK41=""),ROUND('F) Hilfsrechnung'!$K$4/AJ41,0),IF(AND(ISNUMBER(AJ41),ISNUMBER(AK41)),ROUND(AK41/AJ41,0),""))</f>
        <v/>
      </c>
      <c r="AM41" s="98" t="str">
        <f t="shared" si="11"/>
        <v/>
      </c>
      <c r="AN41" s="87" t="str">
        <f t="shared" si="8"/>
        <v/>
      </c>
    </row>
    <row r="42" spans="1:40" x14ac:dyDescent="0.25">
      <c r="A42" s="89">
        <v>37</v>
      </c>
      <c r="B42" s="73"/>
      <c r="C42" s="73"/>
      <c r="D42" s="73"/>
      <c r="E42" s="73"/>
      <c r="F42" s="73"/>
      <c r="G42" s="60"/>
      <c r="H42" s="245"/>
      <c r="I42" s="223"/>
      <c r="J42" s="81" t="str">
        <f t="shared" si="4"/>
        <v/>
      </c>
      <c r="K42" s="226"/>
      <c r="L42" s="71"/>
      <c r="M42" s="71"/>
      <c r="N42" s="71"/>
      <c r="O42" s="71"/>
      <c r="P42" s="72" t="str">
        <f t="shared" si="5"/>
        <v/>
      </c>
      <c r="Q42" s="70" t="str">
        <f t="shared" si="6"/>
        <v/>
      </c>
      <c r="R42" s="68"/>
      <c r="S42" s="67"/>
      <c r="T42" s="67"/>
      <c r="U42" s="75" t="str">
        <f t="shared" si="9"/>
        <v/>
      </c>
      <c r="V42" s="70" t="str">
        <f t="shared" si="10"/>
        <v/>
      </c>
      <c r="W42" s="69"/>
      <c r="X42" s="68"/>
      <c r="Y42" s="70" t="str" cm="1">
        <f t="array" ref="Y42">IF(AND(G42="A.5) kompr. Bestandeshöhe",W42&lt;&gt;"",X42&gt;0),ROUND(X42*(INDEX(LINEST(_xlfn._xlws.FILTER('D) Ertrag kompr. Bestandeshöhe'!$V$5:$V$999,('D) Ertrag kompr. Bestandeshöhe'!$J$5:$J$999=W42)*('D) Ertrag kompr. Bestandeshöhe'!$K$5:$K$999&lt;&gt;"")*('D) Ertrag kompr. Bestandeshöhe'!$V$5:$V$999&lt;&gt;"")),
      _xlfn._xlws.FILTER('D) Ertrag kompr. Bestandeshöhe'!$K$5:$K$999,('D) Ertrag kompr. Bestandeshöhe'!$J$5:$J$999=W42)*('D) Ertrag kompr. Bestandeshöhe'!$K$5:$K$999&lt;&gt;"")*('D) Ertrag kompr. Bestandeshöhe'!$V$5:$V$999&lt;&gt;"")),
      TRUE, FALSE),
    1))+(INDEX(LINEST(_xlfn._xlws.FILTER('D) Ertrag kompr. Bestandeshöhe'!$V$5:$V$999,('D) Ertrag kompr. Bestandeshöhe'!$J$5:$J$999=W42)*('D) Ertrag kompr. Bestandeshöhe'!$K$5:$K$999&lt;&gt;"")*('D) Ertrag kompr. Bestandeshöhe'!$V$5:$V$999&lt;&gt;"")),
      _xlfn._xlws.FILTER('D) Ertrag kompr. Bestandeshöhe'!$K$5:$K$999,('D) Ertrag kompr. Bestandeshöhe'!$J$5:$J$999=W42)*('D) Ertrag kompr. Bestandeshöhe'!$K$5:$K$999&lt;&gt;"")*('D) Ertrag kompr. Bestandeshöhe'!$V$5:$V$999&lt;&gt;"")),
      TRUE, FALSE),
    2)),0),"")</f>
        <v/>
      </c>
      <c r="Z42" s="100" cm="1">
        <f t="array" ref="Z42">IFERROR(AVERAGE(_xlfn._xlws.FILTER('D) Ertrag kompr. Bestandeshöhe'!$O$5:$O$999,('D) Ertrag kompr. Bestandeshöhe'!$J$5:$J$999=$W42)*('D) Ertrag kompr. Bestandeshöhe'!$O$5:$O$999&lt;&gt;""))),18)</f>
        <v>18</v>
      </c>
      <c r="AA42" s="78"/>
      <c r="AB42" s="80"/>
      <c r="AC42" s="43"/>
      <c r="AD42" s="83" t="str">
        <f>IFERROR(IF(AND(G42='F) Hilfsrechnung'!$I$4,J42&gt;0),J42,IF(AND(G42='F) Hilfsrechnung'!$I$6,Y42&gt;0),Y42,IF(AND(G42='F) Hilfsrechnung'!$I$5,V42&gt;0),V42,""))),"")</f>
        <v/>
      </c>
      <c r="AE42" s="94" t="str">
        <f t="shared" si="7"/>
        <v/>
      </c>
      <c r="AF42" s="133" t="str">
        <f>IF(AG42&lt;&gt;"",'F) Hilfsrechnung'!$K$4/(AG42/AD42),"")</f>
        <v/>
      </c>
      <c r="AG42" s="70" t="str">
        <f>IF(AND(ISNUMBER(AB42),AD42&lt;&gt;""),((INDEX('F) Hilfsrechnung'!$A$2:$B$5,MATCH(AC42,'F) Hilfsrechnung'!$A$2:$A$5,0),2)*AB42/100)+('F) Hilfsrechnung'!$B$7*(100-AB42)/100))*AD42,"")</f>
        <v/>
      </c>
      <c r="AH42" s="57"/>
      <c r="AI42" s="85"/>
      <c r="AJ42" s="84"/>
      <c r="AK42" s="74"/>
      <c r="AL42" s="86" t="str">
        <f>IF(AND(ISNUMBER(AJ42),AK42=""),ROUND('F) Hilfsrechnung'!$K$4/AJ42,0),IF(AND(ISNUMBER(AJ42),ISNUMBER(AK42)),ROUND(AK42/AJ42,0),""))</f>
        <v/>
      </c>
      <c r="AM42" s="98" t="str">
        <f t="shared" si="11"/>
        <v/>
      </c>
      <c r="AN42" s="87" t="str">
        <f t="shared" si="8"/>
        <v/>
      </c>
    </row>
    <row r="43" spans="1:40" x14ac:dyDescent="0.25">
      <c r="A43" s="89">
        <v>38</v>
      </c>
      <c r="B43" s="73"/>
      <c r="C43" s="73"/>
      <c r="D43" s="73"/>
      <c r="E43" s="73"/>
      <c r="F43" s="73"/>
      <c r="G43" s="60"/>
      <c r="H43" s="245"/>
      <c r="I43" s="223"/>
      <c r="J43" s="81" t="str">
        <f t="shared" si="4"/>
        <v/>
      </c>
      <c r="K43" s="226"/>
      <c r="L43" s="71"/>
      <c r="M43" s="71"/>
      <c r="N43" s="71"/>
      <c r="O43" s="71"/>
      <c r="P43" s="72" t="str">
        <f t="shared" si="5"/>
        <v/>
      </c>
      <c r="Q43" s="70" t="str">
        <f t="shared" si="6"/>
        <v/>
      </c>
      <c r="R43" s="68"/>
      <c r="S43" s="67"/>
      <c r="T43" s="67"/>
      <c r="U43" s="75" t="str">
        <f t="shared" si="9"/>
        <v/>
      </c>
      <c r="V43" s="70" t="str">
        <f t="shared" si="10"/>
        <v/>
      </c>
      <c r="W43" s="69"/>
      <c r="X43" s="68"/>
      <c r="Y43" s="70" t="str" cm="1">
        <f t="array" ref="Y43">IF(AND(G43="A.5) kompr. Bestandeshöhe",W43&lt;&gt;"",X43&gt;0),ROUND(X43*(INDEX(LINEST(_xlfn._xlws.FILTER('D) Ertrag kompr. Bestandeshöhe'!$V$5:$V$999,('D) Ertrag kompr. Bestandeshöhe'!$J$5:$J$999=W43)*('D) Ertrag kompr. Bestandeshöhe'!$K$5:$K$999&lt;&gt;"")*('D) Ertrag kompr. Bestandeshöhe'!$V$5:$V$999&lt;&gt;"")),
      _xlfn._xlws.FILTER('D) Ertrag kompr. Bestandeshöhe'!$K$5:$K$999,('D) Ertrag kompr. Bestandeshöhe'!$J$5:$J$999=W43)*('D) Ertrag kompr. Bestandeshöhe'!$K$5:$K$999&lt;&gt;"")*('D) Ertrag kompr. Bestandeshöhe'!$V$5:$V$999&lt;&gt;"")),
      TRUE, FALSE),
    1))+(INDEX(LINEST(_xlfn._xlws.FILTER('D) Ertrag kompr. Bestandeshöhe'!$V$5:$V$999,('D) Ertrag kompr. Bestandeshöhe'!$J$5:$J$999=W43)*('D) Ertrag kompr. Bestandeshöhe'!$K$5:$K$999&lt;&gt;"")*('D) Ertrag kompr. Bestandeshöhe'!$V$5:$V$999&lt;&gt;"")),
      _xlfn._xlws.FILTER('D) Ertrag kompr. Bestandeshöhe'!$K$5:$K$999,('D) Ertrag kompr. Bestandeshöhe'!$J$5:$J$999=W43)*('D) Ertrag kompr. Bestandeshöhe'!$K$5:$K$999&lt;&gt;"")*('D) Ertrag kompr. Bestandeshöhe'!$V$5:$V$999&lt;&gt;"")),
      TRUE, FALSE),
    2)),0),"")</f>
        <v/>
      </c>
      <c r="Z43" s="100" cm="1">
        <f t="array" ref="Z43">IFERROR(AVERAGE(_xlfn._xlws.FILTER('D) Ertrag kompr. Bestandeshöhe'!$O$5:$O$999,('D) Ertrag kompr. Bestandeshöhe'!$J$5:$J$999=$W43)*('D) Ertrag kompr. Bestandeshöhe'!$O$5:$O$999&lt;&gt;""))),18)</f>
        <v>18</v>
      </c>
      <c r="AA43" s="78"/>
      <c r="AB43" s="80"/>
      <c r="AC43" s="43"/>
      <c r="AD43" s="83" t="str">
        <f>IFERROR(IF(AND(G43='F) Hilfsrechnung'!$I$4,J43&gt;0),J43,IF(AND(G43='F) Hilfsrechnung'!$I$6,Y43&gt;0),Y43,IF(AND(G43='F) Hilfsrechnung'!$I$5,V43&gt;0),V43,""))),"")</f>
        <v/>
      </c>
      <c r="AE43" s="94" t="str">
        <f t="shared" si="7"/>
        <v/>
      </c>
      <c r="AF43" s="133" t="str">
        <f>IF(AG43&lt;&gt;"",'F) Hilfsrechnung'!$K$4/(AG43/AD43),"")</f>
        <v/>
      </c>
      <c r="AG43" s="70" t="str">
        <f>IF(AND(ISNUMBER(AB43),AD43&lt;&gt;""),((INDEX('F) Hilfsrechnung'!$A$2:$B$5,MATCH(AC43,'F) Hilfsrechnung'!$A$2:$A$5,0),2)*AB43/100)+('F) Hilfsrechnung'!$B$7*(100-AB43)/100))*AD43,"")</f>
        <v/>
      </c>
      <c r="AH43" s="57"/>
      <c r="AI43" s="85"/>
      <c r="AJ43" s="84"/>
      <c r="AK43" s="74"/>
      <c r="AL43" s="86" t="str">
        <f>IF(AND(ISNUMBER(AJ43),AK43=""),ROUND('F) Hilfsrechnung'!$K$4/AJ43,0),IF(AND(ISNUMBER(AJ43),ISNUMBER(AK43)),ROUND(AK43/AJ43,0),""))</f>
        <v/>
      </c>
      <c r="AM43" s="98" t="str">
        <f t="shared" si="11"/>
        <v/>
      </c>
      <c r="AN43" s="87" t="str">
        <f t="shared" si="8"/>
        <v/>
      </c>
    </row>
    <row r="44" spans="1:40" x14ac:dyDescent="0.25">
      <c r="A44" s="89">
        <v>39</v>
      </c>
      <c r="B44" s="73"/>
      <c r="C44" s="73"/>
      <c r="D44" s="73"/>
      <c r="E44" s="73"/>
      <c r="F44" s="73"/>
      <c r="G44" s="60"/>
      <c r="H44" s="245"/>
      <c r="I44" s="223"/>
      <c r="J44" s="81" t="str">
        <f t="shared" si="4"/>
        <v/>
      </c>
      <c r="K44" s="226"/>
      <c r="L44" s="71"/>
      <c r="M44" s="71"/>
      <c r="N44" s="71"/>
      <c r="O44" s="71"/>
      <c r="P44" s="72" t="str">
        <f t="shared" si="5"/>
        <v/>
      </c>
      <c r="Q44" s="70" t="str">
        <f t="shared" si="6"/>
        <v/>
      </c>
      <c r="R44" s="68"/>
      <c r="S44" s="67"/>
      <c r="T44" s="67"/>
      <c r="U44" s="75" t="str">
        <f t="shared" si="9"/>
        <v/>
      </c>
      <c r="V44" s="70" t="str">
        <f t="shared" si="10"/>
        <v/>
      </c>
      <c r="W44" s="69"/>
      <c r="X44" s="68"/>
      <c r="Y44" s="70" t="str" cm="1">
        <f t="array" ref="Y44">IF(AND(G44="A.5) kompr. Bestandeshöhe",W44&lt;&gt;"",X44&gt;0),ROUND(X44*(INDEX(LINEST(_xlfn._xlws.FILTER('D) Ertrag kompr. Bestandeshöhe'!$V$5:$V$999,('D) Ertrag kompr. Bestandeshöhe'!$J$5:$J$999=W44)*('D) Ertrag kompr. Bestandeshöhe'!$K$5:$K$999&lt;&gt;"")*('D) Ertrag kompr. Bestandeshöhe'!$V$5:$V$999&lt;&gt;"")),
      _xlfn._xlws.FILTER('D) Ertrag kompr. Bestandeshöhe'!$K$5:$K$999,('D) Ertrag kompr. Bestandeshöhe'!$J$5:$J$999=W44)*('D) Ertrag kompr. Bestandeshöhe'!$K$5:$K$999&lt;&gt;"")*('D) Ertrag kompr. Bestandeshöhe'!$V$5:$V$999&lt;&gt;"")),
      TRUE, FALSE),
    1))+(INDEX(LINEST(_xlfn._xlws.FILTER('D) Ertrag kompr. Bestandeshöhe'!$V$5:$V$999,('D) Ertrag kompr. Bestandeshöhe'!$J$5:$J$999=W44)*('D) Ertrag kompr. Bestandeshöhe'!$K$5:$K$999&lt;&gt;"")*('D) Ertrag kompr. Bestandeshöhe'!$V$5:$V$999&lt;&gt;"")),
      _xlfn._xlws.FILTER('D) Ertrag kompr. Bestandeshöhe'!$K$5:$K$999,('D) Ertrag kompr. Bestandeshöhe'!$J$5:$J$999=W44)*('D) Ertrag kompr. Bestandeshöhe'!$K$5:$K$999&lt;&gt;"")*('D) Ertrag kompr. Bestandeshöhe'!$V$5:$V$999&lt;&gt;"")),
      TRUE, FALSE),
    2)),0),"")</f>
        <v/>
      </c>
      <c r="Z44" s="100" cm="1">
        <f t="array" ref="Z44">IFERROR(AVERAGE(_xlfn._xlws.FILTER('D) Ertrag kompr. Bestandeshöhe'!$O$5:$O$999,('D) Ertrag kompr. Bestandeshöhe'!$J$5:$J$999=$W44)*('D) Ertrag kompr. Bestandeshöhe'!$O$5:$O$999&lt;&gt;""))),18)</f>
        <v>18</v>
      </c>
      <c r="AA44" s="78"/>
      <c r="AB44" s="80"/>
      <c r="AC44" s="43"/>
      <c r="AD44" s="83" t="str">
        <f>IFERROR(IF(AND(G44='F) Hilfsrechnung'!$I$4,J44&gt;0),J44,IF(AND(G44='F) Hilfsrechnung'!$I$6,Y44&gt;0),Y44,IF(AND(G44='F) Hilfsrechnung'!$I$5,V44&gt;0),V44,""))),"")</f>
        <v/>
      </c>
      <c r="AE44" s="94" t="str">
        <f t="shared" si="7"/>
        <v/>
      </c>
      <c r="AF44" s="133" t="str">
        <f>IF(AG44&lt;&gt;"",'F) Hilfsrechnung'!$K$4/(AG44/AD44),"")</f>
        <v/>
      </c>
      <c r="AG44" s="70" t="str">
        <f>IF(AND(ISNUMBER(AB44),AD44&lt;&gt;""),((INDEX('F) Hilfsrechnung'!$A$2:$B$5,MATCH(AC44,'F) Hilfsrechnung'!$A$2:$A$5,0),2)*AB44/100)+('F) Hilfsrechnung'!$B$7*(100-AB44)/100))*AD44,"")</f>
        <v/>
      </c>
      <c r="AH44" s="57"/>
      <c r="AI44" s="85"/>
      <c r="AJ44" s="84"/>
      <c r="AK44" s="74"/>
      <c r="AL44" s="86" t="str">
        <f>IF(AND(ISNUMBER(AJ44),AK44=""),ROUND('F) Hilfsrechnung'!$K$4/AJ44,0),IF(AND(ISNUMBER(AJ44),ISNUMBER(AK44)),ROUND(AK44/AJ44,0),""))</f>
        <v/>
      </c>
      <c r="AM44" s="98" t="str">
        <f t="shared" si="11"/>
        <v/>
      </c>
      <c r="AN44" s="87" t="str">
        <f t="shared" si="8"/>
        <v/>
      </c>
    </row>
    <row r="45" spans="1:40" x14ac:dyDescent="0.25">
      <c r="A45" s="89">
        <v>40</v>
      </c>
      <c r="B45" s="73"/>
      <c r="C45" s="73"/>
      <c r="D45" s="73"/>
      <c r="E45" s="73"/>
      <c r="F45" s="73"/>
      <c r="G45" s="60"/>
      <c r="H45" s="245"/>
      <c r="I45" s="223"/>
      <c r="J45" s="81" t="str">
        <f t="shared" si="4"/>
        <v/>
      </c>
      <c r="K45" s="226"/>
      <c r="L45" s="71"/>
      <c r="M45" s="71"/>
      <c r="N45" s="71"/>
      <c r="O45" s="71"/>
      <c r="P45" s="72" t="str">
        <f t="shared" si="5"/>
        <v/>
      </c>
      <c r="Q45" s="70" t="str">
        <f t="shared" si="6"/>
        <v/>
      </c>
      <c r="R45" s="68"/>
      <c r="S45" s="67"/>
      <c r="T45" s="67"/>
      <c r="U45" s="75" t="str">
        <f t="shared" si="9"/>
        <v/>
      </c>
      <c r="V45" s="70" t="str">
        <f t="shared" si="10"/>
        <v/>
      </c>
      <c r="W45" s="69"/>
      <c r="X45" s="68"/>
      <c r="Y45" s="70" t="str" cm="1">
        <f t="array" ref="Y45">IF(AND(G45="A.5) kompr. Bestandeshöhe",W45&lt;&gt;"",X45&gt;0),ROUND(X45*(INDEX(LINEST(_xlfn._xlws.FILTER('D) Ertrag kompr. Bestandeshöhe'!$V$5:$V$999,('D) Ertrag kompr. Bestandeshöhe'!$J$5:$J$999=W45)*('D) Ertrag kompr. Bestandeshöhe'!$K$5:$K$999&lt;&gt;"")*('D) Ertrag kompr. Bestandeshöhe'!$V$5:$V$999&lt;&gt;"")),
      _xlfn._xlws.FILTER('D) Ertrag kompr. Bestandeshöhe'!$K$5:$K$999,('D) Ertrag kompr. Bestandeshöhe'!$J$5:$J$999=W45)*('D) Ertrag kompr. Bestandeshöhe'!$K$5:$K$999&lt;&gt;"")*('D) Ertrag kompr. Bestandeshöhe'!$V$5:$V$999&lt;&gt;"")),
      TRUE, FALSE),
    1))+(INDEX(LINEST(_xlfn._xlws.FILTER('D) Ertrag kompr. Bestandeshöhe'!$V$5:$V$999,('D) Ertrag kompr. Bestandeshöhe'!$J$5:$J$999=W45)*('D) Ertrag kompr. Bestandeshöhe'!$K$5:$K$999&lt;&gt;"")*('D) Ertrag kompr. Bestandeshöhe'!$V$5:$V$999&lt;&gt;"")),
      _xlfn._xlws.FILTER('D) Ertrag kompr. Bestandeshöhe'!$K$5:$K$999,('D) Ertrag kompr. Bestandeshöhe'!$J$5:$J$999=W45)*('D) Ertrag kompr. Bestandeshöhe'!$K$5:$K$999&lt;&gt;"")*('D) Ertrag kompr. Bestandeshöhe'!$V$5:$V$999&lt;&gt;"")),
      TRUE, FALSE),
    2)),0),"")</f>
        <v/>
      </c>
      <c r="Z45" s="100" cm="1">
        <f t="array" ref="Z45">IFERROR(AVERAGE(_xlfn._xlws.FILTER('D) Ertrag kompr. Bestandeshöhe'!$O$5:$O$999,('D) Ertrag kompr. Bestandeshöhe'!$J$5:$J$999=$W45)*('D) Ertrag kompr. Bestandeshöhe'!$O$5:$O$999&lt;&gt;""))),18)</f>
        <v>18</v>
      </c>
      <c r="AA45" s="78"/>
      <c r="AB45" s="80"/>
      <c r="AC45" s="43"/>
      <c r="AD45" s="83" t="str">
        <f>IFERROR(IF(AND(G45='F) Hilfsrechnung'!$I$4,J45&gt;0),J45,IF(AND(G45='F) Hilfsrechnung'!$I$6,Y45&gt;0),Y45,IF(AND(G45='F) Hilfsrechnung'!$I$5,V45&gt;0),V45,""))),"")</f>
        <v/>
      </c>
      <c r="AE45" s="94" t="str">
        <f t="shared" si="7"/>
        <v/>
      </c>
      <c r="AF45" s="133" t="str">
        <f>IF(AG45&lt;&gt;"",'F) Hilfsrechnung'!$K$4/(AG45/AD45),"")</f>
        <v/>
      </c>
      <c r="AG45" s="70" t="str">
        <f>IF(AND(ISNUMBER(AB45),AD45&lt;&gt;""),((INDEX('F) Hilfsrechnung'!$A$2:$B$5,MATCH(AC45,'F) Hilfsrechnung'!$A$2:$A$5,0),2)*AB45/100)+('F) Hilfsrechnung'!$B$7*(100-AB45)/100))*AD45,"")</f>
        <v/>
      </c>
      <c r="AH45" s="57"/>
      <c r="AI45" s="85"/>
      <c r="AJ45" s="84"/>
      <c r="AK45" s="74"/>
      <c r="AL45" s="86" t="str">
        <f>IF(AND(ISNUMBER(AJ45),AK45=""),ROUND('F) Hilfsrechnung'!$K$4/AJ45,0),IF(AND(ISNUMBER(AJ45),ISNUMBER(AK45)),ROUND(AK45/AJ45,0),""))</f>
        <v/>
      </c>
      <c r="AM45" s="98" t="str">
        <f t="shared" si="11"/>
        <v/>
      </c>
      <c r="AN45" s="87" t="str">
        <f t="shared" si="8"/>
        <v/>
      </c>
    </row>
    <row r="46" spans="1:40" x14ac:dyDescent="0.25">
      <c r="A46" s="89">
        <v>41</v>
      </c>
      <c r="B46" s="73"/>
      <c r="C46" s="73"/>
      <c r="D46" s="73"/>
      <c r="E46" s="73"/>
      <c r="F46" s="73"/>
      <c r="G46" s="60"/>
      <c r="H46" s="245"/>
      <c r="I46" s="223"/>
      <c r="J46" s="81" t="str">
        <f t="shared" si="4"/>
        <v/>
      </c>
      <c r="K46" s="226"/>
      <c r="L46" s="71"/>
      <c r="M46" s="71"/>
      <c r="N46" s="71"/>
      <c r="O46" s="71"/>
      <c r="P46" s="72" t="str">
        <f t="shared" si="5"/>
        <v/>
      </c>
      <c r="Q46" s="70" t="str">
        <f t="shared" si="6"/>
        <v/>
      </c>
      <c r="R46" s="68"/>
      <c r="S46" s="67"/>
      <c r="T46" s="67"/>
      <c r="U46" s="75" t="str">
        <f t="shared" si="9"/>
        <v/>
      </c>
      <c r="V46" s="70" t="str">
        <f t="shared" si="10"/>
        <v/>
      </c>
      <c r="W46" s="69"/>
      <c r="X46" s="68"/>
      <c r="Y46" s="70" t="str" cm="1">
        <f t="array" ref="Y46">IF(AND(G46="A.5) kompr. Bestandeshöhe",W46&lt;&gt;"",X46&gt;0),ROUND(X46*(INDEX(LINEST(_xlfn._xlws.FILTER('D) Ertrag kompr. Bestandeshöhe'!$V$5:$V$999,('D) Ertrag kompr. Bestandeshöhe'!$J$5:$J$999=W46)*('D) Ertrag kompr. Bestandeshöhe'!$K$5:$K$999&lt;&gt;"")*('D) Ertrag kompr. Bestandeshöhe'!$V$5:$V$999&lt;&gt;"")),
      _xlfn._xlws.FILTER('D) Ertrag kompr. Bestandeshöhe'!$K$5:$K$999,('D) Ertrag kompr. Bestandeshöhe'!$J$5:$J$999=W46)*('D) Ertrag kompr. Bestandeshöhe'!$K$5:$K$999&lt;&gt;"")*('D) Ertrag kompr. Bestandeshöhe'!$V$5:$V$999&lt;&gt;"")),
      TRUE, FALSE),
    1))+(INDEX(LINEST(_xlfn._xlws.FILTER('D) Ertrag kompr. Bestandeshöhe'!$V$5:$V$999,('D) Ertrag kompr. Bestandeshöhe'!$J$5:$J$999=W46)*('D) Ertrag kompr. Bestandeshöhe'!$K$5:$K$999&lt;&gt;"")*('D) Ertrag kompr. Bestandeshöhe'!$V$5:$V$999&lt;&gt;"")),
      _xlfn._xlws.FILTER('D) Ertrag kompr. Bestandeshöhe'!$K$5:$K$999,('D) Ertrag kompr. Bestandeshöhe'!$J$5:$J$999=W46)*('D) Ertrag kompr. Bestandeshöhe'!$K$5:$K$999&lt;&gt;"")*('D) Ertrag kompr. Bestandeshöhe'!$V$5:$V$999&lt;&gt;"")),
      TRUE, FALSE),
    2)),0),"")</f>
        <v/>
      </c>
      <c r="Z46" s="100" cm="1">
        <f t="array" ref="Z46">IFERROR(AVERAGE(_xlfn._xlws.FILTER('D) Ertrag kompr. Bestandeshöhe'!$O$5:$O$999,('D) Ertrag kompr. Bestandeshöhe'!$J$5:$J$999=$W46)*('D) Ertrag kompr. Bestandeshöhe'!$O$5:$O$999&lt;&gt;""))),18)</f>
        <v>18</v>
      </c>
      <c r="AA46" s="78"/>
      <c r="AB46" s="80"/>
      <c r="AC46" s="43"/>
      <c r="AD46" s="83" t="str">
        <f>IFERROR(IF(AND(G46='F) Hilfsrechnung'!$I$4,J46&gt;0),J46,IF(AND(G46='F) Hilfsrechnung'!$I$6,Y46&gt;0),Y46,IF(AND(G46='F) Hilfsrechnung'!$I$5,V46&gt;0),V46,""))),"")</f>
        <v/>
      </c>
      <c r="AE46" s="94" t="str">
        <f t="shared" si="7"/>
        <v/>
      </c>
      <c r="AF46" s="133" t="str">
        <f>IF(AG46&lt;&gt;"",'F) Hilfsrechnung'!$K$4/(AG46/AD46),"")</f>
        <v/>
      </c>
      <c r="AG46" s="70" t="str">
        <f>IF(AND(ISNUMBER(AB46),AD46&lt;&gt;""),((INDEX('F) Hilfsrechnung'!$A$2:$B$5,MATCH(AC46,'F) Hilfsrechnung'!$A$2:$A$5,0),2)*AB46/100)+('F) Hilfsrechnung'!$B$7*(100-AB46)/100))*AD46,"")</f>
        <v/>
      </c>
      <c r="AH46" s="57"/>
      <c r="AI46" s="85"/>
      <c r="AJ46" s="84"/>
      <c r="AK46" s="74"/>
      <c r="AL46" s="86" t="str">
        <f>IF(AND(ISNUMBER(AJ46),AK46=""),ROUND('F) Hilfsrechnung'!$K$4/AJ46,0),IF(AND(ISNUMBER(AJ46),ISNUMBER(AK46)),ROUND(AK46/AJ46,0),""))</f>
        <v/>
      </c>
      <c r="AM46" s="98" t="str">
        <f t="shared" si="11"/>
        <v/>
      </c>
      <c r="AN46" s="87" t="str">
        <f t="shared" si="8"/>
        <v/>
      </c>
    </row>
    <row r="47" spans="1:40" x14ac:dyDescent="0.25">
      <c r="A47" s="89">
        <v>42</v>
      </c>
      <c r="B47" s="73"/>
      <c r="C47" s="73"/>
      <c r="D47" s="73"/>
      <c r="E47" s="73"/>
      <c r="F47" s="73"/>
      <c r="G47" s="60"/>
      <c r="H47" s="245"/>
      <c r="I47" s="223"/>
      <c r="J47" s="81" t="str">
        <f t="shared" si="4"/>
        <v/>
      </c>
      <c r="K47" s="226"/>
      <c r="L47" s="71"/>
      <c r="M47" s="71"/>
      <c r="N47" s="71"/>
      <c r="O47" s="71"/>
      <c r="P47" s="72" t="str">
        <f t="shared" si="5"/>
        <v/>
      </c>
      <c r="Q47" s="70" t="str">
        <f t="shared" si="6"/>
        <v/>
      </c>
      <c r="R47" s="68"/>
      <c r="S47" s="67"/>
      <c r="T47" s="67"/>
      <c r="U47" s="75" t="str">
        <f t="shared" si="9"/>
        <v/>
      </c>
      <c r="V47" s="70" t="str">
        <f t="shared" si="10"/>
        <v/>
      </c>
      <c r="W47" s="69"/>
      <c r="X47" s="68"/>
      <c r="Y47" s="70" t="str" cm="1">
        <f t="array" ref="Y47">IF(AND(G47="A.5) kompr. Bestandeshöhe",W47&lt;&gt;"",X47&gt;0),ROUND(X47*(INDEX(LINEST(_xlfn._xlws.FILTER('D) Ertrag kompr. Bestandeshöhe'!$V$5:$V$999,('D) Ertrag kompr. Bestandeshöhe'!$J$5:$J$999=W47)*('D) Ertrag kompr. Bestandeshöhe'!$K$5:$K$999&lt;&gt;"")*('D) Ertrag kompr. Bestandeshöhe'!$V$5:$V$999&lt;&gt;"")),
      _xlfn._xlws.FILTER('D) Ertrag kompr. Bestandeshöhe'!$K$5:$K$999,('D) Ertrag kompr. Bestandeshöhe'!$J$5:$J$999=W47)*('D) Ertrag kompr. Bestandeshöhe'!$K$5:$K$999&lt;&gt;"")*('D) Ertrag kompr. Bestandeshöhe'!$V$5:$V$999&lt;&gt;"")),
      TRUE, FALSE),
    1))+(INDEX(LINEST(_xlfn._xlws.FILTER('D) Ertrag kompr. Bestandeshöhe'!$V$5:$V$999,('D) Ertrag kompr. Bestandeshöhe'!$J$5:$J$999=W47)*('D) Ertrag kompr. Bestandeshöhe'!$K$5:$K$999&lt;&gt;"")*('D) Ertrag kompr. Bestandeshöhe'!$V$5:$V$999&lt;&gt;"")),
      _xlfn._xlws.FILTER('D) Ertrag kompr. Bestandeshöhe'!$K$5:$K$999,('D) Ertrag kompr. Bestandeshöhe'!$J$5:$J$999=W47)*('D) Ertrag kompr. Bestandeshöhe'!$K$5:$K$999&lt;&gt;"")*('D) Ertrag kompr. Bestandeshöhe'!$V$5:$V$999&lt;&gt;"")),
      TRUE, FALSE),
    2)),0),"")</f>
        <v/>
      </c>
      <c r="Z47" s="100" cm="1">
        <f t="array" ref="Z47">IFERROR(AVERAGE(_xlfn._xlws.FILTER('D) Ertrag kompr. Bestandeshöhe'!$O$5:$O$999,('D) Ertrag kompr. Bestandeshöhe'!$J$5:$J$999=$W47)*('D) Ertrag kompr. Bestandeshöhe'!$O$5:$O$999&lt;&gt;""))),18)</f>
        <v>18</v>
      </c>
      <c r="AA47" s="78"/>
      <c r="AB47" s="80"/>
      <c r="AC47" s="43"/>
      <c r="AD47" s="83" t="str">
        <f>IFERROR(IF(AND(G47='F) Hilfsrechnung'!$I$4,J47&gt;0),J47,IF(AND(G47='F) Hilfsrechnung'!$I$6,Y47&gt;0),Y47,IF(AND(G47='F) Hilfsrechnung'!$I$5,V47&gt;0),V47,""))),"")</f>
        <v/>
      </c>
      <c r="AE47" s="94" t="str">
        <f t="shared" si="7"/>
        <v/>
      </c>
      <c r="AF47" s="133" t="str">
        <f>IF(AG47&lt;&gt;"",'F) Hilfsrechnung'!$K$4/(AG47/AD47),"")</f>
        <v/>
      </c>
      <c r="AG47" s="70" t="str">
        <f>IF(AND(ISNUMBER(AB47),AD47&lt;&gt;""),((INDEX('F) Hilfsrechnung'!$A$2:$B$5,MATCH(AC47,'F) Hilfsrechnung'!$A$2:$A$5,0),2)*AB47/100)+('F) Hilfsrechnung'!$B$7*(100-AB47)/100))*AD47,"")</f>
        <v/>
      </c>
      <c r="AH47" s="57"/>
      <c r="AI47" s="85"/>
      <c r="AJ47" s="84"/>
      <c r="AK47" s="74"/>
      <c r="AL47" s="86" t="str">
        <f>IF(AND(ISNUMBER(AJ47),AK47=""),ROUND('F) Hilfsrechnung'!$K$4/AJ47,0),IF(AND(ISNUMBER(AJ47),ISNUMBER(AK47)),ROUND(AK47/AJ47,0),""))</f>
        <v/>
      </c>
      <c r="AM47" s="98" t="str">
        <f t="shared" si="11"/>
        <v/>
      </c>
      <c r="AN47" s="87" t="str">
        <f t="shared" si="8"/>
        <v/>
      </c>
    </row>
    <row r="48" spans="1:40" x14ac:dyDescent="0.25">
      <c r="A48" s="89">
        <v>43</v>
      </c>
      <c r="B48" s="73"/>
      <c r="C48" s="73"/>
      <c r="D48" s="73"/>
      <c r="E48" s="73"/>
      <c r="F48" s="73"/>
      <c r="G48" s="60"/>
      <c r="H48" s="245"/>
      <c r="I48" s="223"/>
      <c r="J48" s="81" t="str">
        <f t="shared" si="4"/>
        <v/>
      </c>
      <c r="K48" s="226"/>
      <c r="L48" s="71"/>
      <c r="M48" s="71"/>
      <c r="N48" s="71"/>
      <c r="O48" s="71"/>
      <c r="P48" s="72" t="str">
        <f t="shared" si="5"/>
        <v/>
      </c>
      <c r="Q48" s="70" t="str">
        <f t="shared" si="6"/>
        <v/>
      </c>
      <c r="R48" s="68"/>
      <c r="S48" s="67"/>
      <c r="T48" s="67"/>
      <c r="U48" s="75" t="str">
        <f t="shared" si="9"/>
        <v/>
      </c>
      <c r="V48" s="70" t="str">
        <f t="shared" si="10"/>
        <v/>
      </c>
      <c r="W48" s="69"/>
      <c r="X48" s="68"/>
      <c r="Y48" s="70" t="str" cm="1">
        <f t="array" ref="Y48">IF(AND(G48="A.5) kompr. Bestandeshöhe",W48&lt;&gt;"",X48&gt;0),ROUND(X48*(INDEX(LINEST(_xlfn._xlws.FILTER('D) Ertrag kompr. Bestandeshöhe'!$V$5:$V$999,('D) Ertrag kompr. Bestandeshöhe'!$J$5:$J$999=W48)*('D) Ertrag kompr. Bestandeshöhe'!$K$5:$K$999&lt;&gt;"")*('D) Ertrag kompr. Bestandeshöhe'!$V$5:$V$999&lt;&gt;"")),
      _xlfn._xlws.FILTER('D) Ertrag kompr. Bestandeshöhe'!$K$5:$K$999,('D) Ertrag kompr. Bestandeshöhe'!$J$5:$J$999=W48)*('D) Ertrag kompr. Bestandeshöhe'!$K$5:$K$999&lt;&gt;"")*('D) Ertrag kompr. Bestandeshöhe'!$V$5:$V$999&lt;&gt;"")),
      TRUE, FALSE),
    1))+(INDEX(LINEST(_xlfn._xlws.FILTER('D) Ertrag kompr. Bestandeshöhe'!$V$5:$V$999,('D) Ertrag kompr. Bestandeshöhe'!$J$5:$J$999=W48)*('D) Ertrag kompr. Bestandeshöhe'!$K$5:$K$999&lt;&gt;"")*('D) Ertrag kompr. Bestandeshöhe'!$V$5:$V$999&lt;&gt;"")),
      _xlfn._xlws.FILTER('D) Ertrag kompr. Bestandeshöhe'!$K$5:$K$999,('D) Ertrag kompr. Bestandeshöhe'!$J$5:$J$999=W48)*('D) Ertrag kompr. Bestandeshöhe'!$K$5:$K$999&lt;&gt;"")*('D) Ertrag kompr. Bestandeshöhe'!$V$5:$V$999&lt;&gt;"")),
      TRUE, FALSE),
    2)),0),"")</f>
        <v/>
      </c>
      <c r="Z48" s="100" cm="1">
        <f t="array" ref="Z48">IFERROR(AVERAGE(_xlfn._xlws.FILTER('D) Ertrag kompr. Bestandeshöhe'!$O$5:$O$999,('D) Ertrag kompr. Bestandeshöhe'!$J$5:$J$999=$W48)*('D) Ertrag kompr. Bestandeshöhe'!$O$5:$O$999&lt;&gt;""))),18)</f>
        <v>18</v>
      </c>
      <c r="AA48" s="78"/>
      <c r="AB48" s="80"/>
      <c r="AC48" s="43"/>
      <c r="AD48" s="83" t="str">
        <f>IFERROR(IF(AND(G48='F) Hilfsrechnung'!$I$4,J48&gt;0),J48,IF(AND(G48='F) Hilfsrechnung'!$I$6,Y48&gt;0),Y48,IF(AND(G48='F) Hilfsrechnung'!$I$5,V48&gt;0),V48,""))),"")</f>
        <v/>
      </c>
      <c r="AE48" s="94" t="str">
        <f t="shared" si="7"/>
        <v/>
      </c>
      <c r="AF48" s="133" t="str">
        <f>IF(AG48&lt;&gt;"",'F) Hilfsrechnung'!$K$4/(AG48/AD48),"")</f>
        <v/>
      </c>
      <c r="AG48" s="70" t="str">
        <f>IF(AND(ISNUMBER(AB48),AD48&lt;&gt;""),((INDEX('F) Hilfsrechnung'!$A$2:$B$5,MATCH(AC48,'F) Hilfsrechnung'!$A$2:$A$5,0),2)*AB48/100)+('F) Hilfsrechnung'!$B$7*(100-AB48)/100))*AD48,"")</f>
        <v/>
      </c>
      <c r="AH48" s="57"/>
      <c r="AI48" s="85"/>
      <c r="AJ48" s="84"/>
      <c r="AK48" s="74"/>
      <c r="AL48" s="86" t="str">
        <f>IF(AND(ISNUMBER(AJ48),AK48=""),ROUND('F) Hilfsrechnung'!$K$4/AJ48,0),IF(AND(ISNUMBER(AJ48),ISNUMBER(AK48)),ROUND(AK48/AJ48,0),""))</f>
        <v/>
      </c>
      <c r="AM48" s="98" t="str">
        <f t="shared" si="11"/>
        <v/>
      </c>
      <c r="AN48" s="87" t="str">
        <f t="shared" si="8"/>
        <v/>
      </c>
    </row>
    <row r="49" spans="1:40" x14ac:dyDescent="0.25">
      <c r="A49" s="89">
        <v>44</v>
      </c>
      <c r="B49" s="73"/>
      <c r="C49" s="73"/>
      <c r="D49" s="73"/>
      <c r="E49" s="73"/>
      <c r="F49" s="73"/>
      <c r="G49" s="60"/>
      <c r="H49" s="245"/>
      <c r="I49" s="223"/>
      <c r="J49" s="81" t="str">
        <f t="shared" si="4"/>
        <v/>
      </c>
      <c r="K49" s="226"/>
      <c r="L49" s="71"/>
      <c r="M49" s="71"/>
      <c r="N49" s="71"/>
      <c r="O49" s="71"/>
      <c r="P49" s="72" t="str">
        <f t="shared" si="5"/>
        <v/>
      </c>
      <c r="Q49" s="70" t="str">
        <f t="shared" si="6"/>
        <v/>
      </c>
      <c r="R49" s="68"/>
      <c r="S49" s="67"/>
      <c r="T49" s="67"/>
      <c r="U49" s="75" t="str">
        <f t="shared" si="9"/>
        <v/>
      </c>
      <c r="V49" s="70" t="str">
        <f t="shared" si="10"/>
        <v/>
      </c>
      <c r="W49" s="69"/>
      <c r="X49" s="68"/>
      <c r="Y49" s="70" t="str" cm="1">
        <f t="array" ref="Y49">IF(AND(G49="A.5) kompr. Bestandeshöhe",W49&lt;&gt;"",X49&gt;0),ROUND(X49*(INDEX(LINEST(_xlfn._xlws.FILTER('D) Ertrag kompr. Bestandeshöhe'!$V$5:$V$999,('D) Ertrag kompr. Bestandeshöhe'!$J$5:$J$999=W49)*('D) Ertrag kompr. Bestandeshöhe'!$K$5:$K$999&lt;&gt;"")*('D) Ertrag kompr. Bestandeshöhe'!$V$5:$V$999&lt;&gt;"")),
      _xlfn._xlws.FILTER('D) Ertrag kompr. Bestandeshöhe'!$K$5:$K$999,('D) Ertrag kompr. Bestandeshöhe'!$J$5:$J$999=W49)*('D) Ertrag kompr. Bestandeshöhe'!$K$5:$K$999&lt;&gt;"")*('D) Ertrag kompr. Bestandeshöhe'!$V$5:$V$999&lt;&gt;"")),
      TRUE, FALSE),
    1))+(INDEX(LINEST(_xlfn._xlws.FILTER('D) Ertrag kompr. Bestandeshöhe'!$V$5:$V$999,('D) Ertrag kompr. Bestandeshöhe'!$J$5:$J$999=W49)*('D) Ertrag kompr. Bestandeshöhe'!$K$5:$K$999&lt;&gt;"")*('D) Ertrag kompr. Bestandeshöhe'!$V$5:$V$999&lt;&gt;"")),
      _xlfn._xlws.FILTER('D) Ertrag kompr. Bestandeshöhe'!$K$5:$K$999,('D) Ertrag kompr. Bestandeshöhe'!$J$5:$J$999=W49)*('D) Ertrag kompr. Bestandeshöhe'!$K$5:$K$999&lt;&gt;"")*('D) Ertrag kompr. Bestandeshöhe'!$V$5:$V$999&lt;&gt;"")),
      TRUE, FALSE),
    2)),0),"")</f>
        <v/>
      </c>
      <c r="Z49" s="100" cm="1">
        <f t="array" ref="Z49">IFERROR(AVERAGE(_xlfn._xlws.FILTER('D) Ertrag kompr. Bestandeshöhe'!$O$5:$O$999,('D) Ertrag kompr. Bestandeshöhe'!$J$5:$J$999=$W49)*('D) Ertrag kompr. Bestandeshöhe'!$O$5:$O$999&lt;&gt;""))),18)</f>
        <v>18</v>
      </c>
      <c r="AA49" s="78"/>
      <c r="AB49" s="80"/>
      <c r="AC49" s="43"/>
      <c r="AD49" s="83" t="str">
        <f>IFERROR(IF(AND(G49='F) Hilfsrechnung'!$I$4,J49&gt;0),J49,IF(AND(G49='F) Hilfsrechnung'!$I$6,Y49&gt;0),Y49,IF(AND(G49='F) Hilfsrechnung'!$I$5,V49&gt;0),V49,""))),"")</f>
        <v/>
      </c>
      <c r="AE49" s="94" t="str">
        <f t="shared" si="7"/>
        <v/>
      </c>
      <c r="AF49" s="133" t="str">
        <f>IF(AG49&lt;&gt;"",'F) Hilfsrechnung'!$K$4/(AG49/AD49),"")</f>
        <v/>
      </c>
      <c r="AG49" s="70" t="str">
        <f>IF(AND(ISNUMBER(AB49),AD49&lt;&gt;""),((INDEX('F) Hilfsrechnung'!$A$2:$B$5,MATCH(AC49,'F) Hilfsrechnung'!$A$2:$A$5,0),2)*AB49/100)+('F) Hilfsrechnung'!$B$7*(100-AB49)/100))*AD49,"")</f>
        <v/>
      </c>
      <c r="AH49" s="57"/>
      <c r="AI49" s="85"/>
      <c r="AJ49" s="84"/>
      <c r="AK49" s="74"/>
      <c r="AL49" s="86" t="str">
        <f>IF(AND(ISNUMBER(AJ49),AK49=""),ROUND('F) Hilfsrechnung'!$K$4/AJ49,0),IF(AND(ISNUMBER(AJ49),ISNUMBER(AK49)),ROUND(AK49/AJ49,0),""))</f>
        <v/>
      </c>
      <c r="AM49" s="98" t="str">
        <f t="shared" si="11"/>
        <v/>
      </c>
      <c r="AN49" s="87" t="str">
        <f t="shared" si="8"/>
        <v/>
      </c>
    </row>
    <row r="50" spans="1:40" x14ac:dyDescent="0.25">
      <c r="A50" s="89">
        <v>45</v>
      </c>
      <c r="B50" s="73"/>
      <c r="C50" s="73"/>
      <c r="D50" s="73"/>
      <c r="E50" s="73"/>
      <c r="F50" s="73"/>
      <c r="G50" s="60"/>
      <c r="H50" s="245"/>
      <c r="I50" s="223"/>
      <c r="J50" s="81" t="str">
        <f t="shared" si="4"/>
        <v/>
      </c>
      <c r="K50" s="226"/>
      <c r="L50" s="71"/>
      <c r="M50" s="71"/>
      <c r="N50" s="71"/>
      <c r="O50" s="71"/>
      <c r="P50" s="72" t="str">
        <f t="shared" si="5"/>
        <v/>
      </c>
      <c r="Q50" s="70" t="str">
        <f t="shared" si="6"/>
        <v/>
      </c>
      <c r="R50" s="68"/>
      <c r="S50" s="67"/>
      <c r="T50" s="67"/>
      <c r="U50" s="75" t="str">
        <f t="shared" si="9"/>
        <v/>
      </c>
      <c r="V50" s="70" t="str">
        <f t="shared" si="10"/>
        <v/>
      </c>
      <c r="W50" s="69"/>
      <c r="X50" s="68"/>
      <c r="Y50" s="70" t="str" cm="1">
        <f t="array" ref="Y50">IF(AND(G50="A.5) kompr. Bestandeshöhe",W50&lt;&gt;"",X50&gt;0),ROUND(X50*(INDEX(LINEST(_xlfn._xlws.FILTER('D) Ertrag kompr. Bestandeshöhe'!$V$5:$V$999,('D) Ertrag kompr. Bestandeshöhe'!$J$5:$J$999=W50)*('D) Ertrag kompr. Bestandeshöhe'!$K$5:$K$999&lt;&gt;"")*('D) Ertrag kompr. Bestandeshöhe'!$V$5:$V$999&lt;&gt;"")),
      _xlfn._xlws.FILTER('D) Ertrag kompr. Bestandeshöhe'!$K$5:$K$999,('D) Ertrag kompr. Bestandeshöhe'!$J$5:$J$999=W50)*('D) Ertrag kompr. Bestandeshöhe'!$K$5:$K$999&lt;&gt;"")*('D) Ertrag kompr. Bestandeshöhe'!$V$5:$V$999&lt;&gt;"")),
      TRUE, FALSE),
    1))+(INDEX(LINEST(_xlfn._xlws.FILTER('D) Ertrag kompr. Bestandeshöhe'!$V$5:$V$999,('D) Ertrag kompr. Bestandeshöhe'!$J$5:$J$999=W50)*('D) Ertrag kompr. Bestandeshöhe'!$K$5:$K$999&lt;&gt;"")*('D) Ertrag kompr. Bestandeshöhe'!$V$5:$V$999&lt;&gt;"")),
      _xlfn._xlws.FILTER('D) Ertrag kompr. Bestandeshöhe'!$K$5:$K$999,('D) Ertrag kompr. Bestandeshöhe'!$J$5:$J$999=W50)*('D) Ertrag kompr. Bestandeshöhe'!$K$5:$K$999&lt;&gt;"")*('D) Ertrag kompr. Bestandeshöhe'!$V$5:$V$999&lt;&gt;"")),
      TRUE, FALSE),
    2)),0),"")</f>
        <v/>
      </c>
      <c r="Z50" s="100" cm="1">
        <f t="array" ref="Z50">IFERROR(AVERAGE(_xlfn._xlws.FILTER('D) Ertrag kompr. Bestandeshöhe'!$O$5:$O$999,('D) Ertrag kompr. Bestandeshöhe'!$J$5:$J$999=$W50)*('D) Ertrag kompr. Bestandeshöhe'!$O$5:$O$999&lt;&gt;""))),18)</f>
        <v>18</v>
      </c>
      <c r="AA50" s="78"/>
      <c r="AB50" s="80"/>
      <c r="AC50" s="43"/>
      <c r="AD50" s="83" t="str">
        <f>IFERROR(IF(AND(G50='F) Hilfsrechnung'!$I$4,J50&gt;0),J50,IF(AND(G50='F) Hilfsrechnung'!$I$6,Y50&gt;0),Y50,IF(AND(G50='F) Hilfsrechnung'!$I$5,V50&gt;0),V50,""))),"")</f>
        <v/>
      </c>
      <c r="AE50" s="94" t="str">
        <f t="shared" si="7"/>
        <v/>
      </c>
      <c r="AF50" s="133" t="str">
        <f>IF(AG50&lt;&gt;"",'F) Hilfsrechnung'!$K$4/(AG50/AD50),"")</f>
        <v/>
      </c>
      <c r="AG50" s="70" t="str">
        <f>IF(AND(ISNUMBER(AB50),AD50&lt;&gt;""),((INDEX('F) Hilfsrechnung'!$A$2:$B$5,MATCH(AC50,'F) Hilfsrechnung'!$A$2:$A$5,0),2)*AB50/100)+('F) Hilfsrechnung'!$B$7*(100-AB50)/100))*AD50,"")</f>
        <v/>
      </c>
      <c r="AH50" s="57"/>
      <c r="AI50" s="85"/>
      <c r="AJ50" s="84"/>
      <c r="AK50" s="74"/>
      <c r="AL50" s="86" t="str">
        <f>IF(AND(ISNUMBER(AJ50),AK50=""),ROUND('F) Hilfsrechnung'!$K$4/AJ50,0),IF(AND(ISNUMBER(AJ50),ISNUMBER(AK50)),ROUND(AK50/AJ50,0),""))</f>
        <v/>
      </c>
      <c r="AM50" s="98" t="str">
        <f t="shared" si="11"/>
        <v/>
      </c>
      <c r="AN50" s="87" t="str">
        <f t="shared" si="8"/>
        <v/>
      </c>
    </row>
    <row r="51" spans="1:40" x14ac:dyDescent="0.25">
      <c r="A51" s="89">
        <v>46</v>
      </c>
      <c r="B51" s="73"/>
      <c r="C51" s="73"/>
      <c r="D51" s="73"/>
      <c r="E51" s="73"/>
      <c r="F51" s="73"/>
      <c r="G51" s="60"/>
      <c r="H51" s="245"/>
      <c r="I51" s="223"/>
      <c r="J51" s="81" t="str">
        <f t="shared" si="4"/>
        <v/>
      </c>
      <c r="K51" s="226"/>
      <c r="L51" s="71"/>
      <c r="M51" s="71"/>
      <c r="N51" s="71"/>
      <c r="O51" s="71"/>
      <c r="P51" s="72" t="str">
        <f t="shared" si="5"/>
        <v/>
      </c>
      <c r="Q51" s="70" t="str">
        <f t="shared" si="6"/>
        <v/>
      </c>
      <c r="R51" s="68"/>
      <c r="S51" s="67"/>
      <c r="T51" s="67"/>
      <c r="U51" s="75" t="str">
        <f t="shared" si="9"/>
        <v/>
      </c>
      <c r="V51" s="70" t="str">
        <f t="shared" si="10"/>
        <v/>
      </c>
      <c r="W51" s="69"/>
      <c r="X51" s="68"/>
      <c r="Y51" s="70" t="str" cm="1">
        <f t="array" ref="Y51">IF(AND(G51="A.5) kompr. Bestandeshöhe",W51&lt;&gt;"",X51&gt;0),ROUND(X51*(INDEX(LINEST(_xlfn._xlws.FILTER('D) Ertrag kompr. Bestandeshöhe'!$V$5:$V$999,('D) Ertrag kompr. Bestandeshöhe'!$J$5:$J$999=W51)*('D) Ertrag kompr. Bestandeshöhe'!$K$5:$K$999&lt;&gt;"")*('D) Ertrag kompr. Bestandeshöhe'!$V$5:$V$999&lt;&gt;"")),
      _xlfn._xlws.FILTER('D) Ertrag kompr. Bestandeshöhe'!$K$5:$K$999,('D) Ertrag kompr. Bestandeshöhe'!$J$5:$J$999=W51)*('D) Ertrag kompr. Bestandeshöhe'!$K$5:$K$999&lt;&gt;"")*('D) Ertrag kompr. Bestandeshöhe'!$V$5:$V$999&lt;&gt;"")),
      TRUE, FALSE),
    1))+(INDEX(LINEST(_xlfn._xlws.FILTER('D) Ertrag kompr. Bestandeshöhe'!$V$5:$V$999,('D) Ertrag kompr. Bestandeshöhe'!$J$5:$J$999=W51)*('D) Ertrag kompr. Bestandeshöhe'!$K$5:$K$999&lt;&gt;"")*('D) Ertrag kompr. Bestandeshöhe'!$V$5:$V$999&lt;&gt;"")),
      _xlfn._xlws.FILTER('D) Ertrag kompr. Bestandeshöhe'!$K$5:$K$999,('D) Ertrag kompr. Bestandeshöhe'!$J$5:$J$999=W51)*('D) Ertrag kompr. Bestandeshöhe'!$K$5:$K$999&lt;&gt;"")*('D) Ertrag kompr. Bestandeshöhe'!$V$5:$V$999&lt;&gt;"")),
      TRUE, FALSE),
    2)),0),"")</f>
        <v/>
      </c>
      <c r="Z51" s="100" cm="1">
        <f t="array" ref="Z51">IFERROR(AVERAGE(_xlfn._xlws.FILTER('D) Ertrag kompr. Bestandeshöhe'!$O$5:$O$999,('D) Ertrag kompr. Bestandeshöhe'!$J$5:$J$999=$W51)*('D) Ertrag kompr. Bestandeshöhe'!$O$5:$O$999&lt;&gt;""))),18)</f>
        <v>18</v>
      </c>
      <c r="AA51" s="78"/>
      <c r="AB51" s="80"/>
      <c r="AC51" s="43"/>
      <c r="AD51" s="83" t="str">
        <f>IFERROR(IF(AND(G51='F) Hilfsrechnung'!$I$4,J51&gt;0),J51,IF(AND(G51='F) Hilfsrechnung'!$I$6,Y51&gt;0),Y51,IF(AND(G51='F) Hilfsrechnung'!$I$5,V51&gt;0),V51,""))),"")</f>
        <v/>
      </c>
      <c r="AE51" s="94" t="str">
        <f t="shared" si="7"/>
        <v/>
      </c>
      <c r="AF51" s="133" t="str">
        <f>IF(AG51&lt;&gt;"",'F) Hilfsrechnung'!$K$4/(AG51/AD51),"")</f>
        <v/>
      </c>
      <c r="AG51" s="70" t="str">
        <f>IF(AND(ISNUMBER(AB51),AD51&lt;&gt;""),((INDEX('F) Hilfsrechnung'!$A$2:$B$5,MATCH(AC51,'F) Hilfsrechnung'!$A$2:$A$5,0),2)*AB51/100)+('F) Hilfsrechnung'!$B$7*(100-AB51)/100))*AD51,"")</f>
        <v/>
      </c>
      <c r="AH51" s="57"/>
      <c r="AI51" s="85"/>
      <c r="AJ51" s="84"/>
      <c r="AK51" s="74"/>
      <c r="AL51" s="86" t="str">
        <f>IF(AND(ISNUMBER(AJ51),AK51=""),ROUND('F) Hilfsrechnung'!$K$4/AJ51,0),IF(AND(ISNUMBER(AJ51),ISNUMBER(AK51)),ROUND(AK51/AJ51,0),""))</f>
        <v/>
      </c>
      <c r="AM51" s="98" t="str">
        <f t="shared" si="11"/>
        <v/>
      </c>
      <c r="AN51" s="87" t="str">
        <f t="shared" si="8"/>
        <v/>
      </c>
    </row>
    <row r="52" spans="1:40" x14ac:dyDescent="0.25">
      <c r="A52" s="89">
        <v>47</v>
      </c>
      <c r="B52" s="73"/>
      <c r="C52" s="73"/>
      <c r="D52" s="73"/>
      <c r="E52" s="73"/>
      <c r="F52" s="73"/>
      <c r="G52" s="60"/>
      <c r="H52" s="245"/>
      <c r="I52" s="223"/>
      <c r="J52" s="81" t="str">
        <f t="shared" si="4"/>
        <v/>
      </c>
      <c r="K52" s="226"/>
      <c r="L52" s="71"/>
      <c r="M52" s="71"/>
      <c r="N52" s="71"/>
      <c r="O52" s="71"/>
      <c r="P52" s="72" t="str">
        <f t="shared" si="5"/>
        <v/>
      </c>
      <c r="Q52" s="70" t="str">
        <f t="shared" si="6"/>
        <v/>
      </c>
      <c r="R52" s="68"/>
      <c r="S52" s="67"/>
      <c r="T52" s="67"/>
      <c r="U52" s="75" t="str">
        <f t="shared" si="9"/>
        <v/>
      </c>
      <c r="V52" s="70" t="str">
        <f t="shared" si="10"/>
        <v/>
      </c>
      <c r="W52" s="69"/>
      <c r="X52" s="68"/>
      <c r="Y52" s="70" t="str" cm="1">
        <f t="array" ref="Y52">IF(AND(G52="A.5) kompr. Bestandeshöhe",W52&lt;&gt;"",X52&gt;0),ROUND(X52*(INDEX(LINEST(_xlfn._xlws.FILTER('D) Ertrag kompr. Bestandeshöhe'!$V$5:$V$999,('D) Ertrag kompr. Bestandeshöhe'!$J$5:$J$999=W52)*('D) Ertrag kompr. Bestandeshöhe'!$K$5:$K$999&lt;&gt;"")*('D) Ertrag kompr. Bestandeshöhe'!$V$5:$V$999&lt;&gt;"")),
      _xlfn._xlws.FILTER('D) Ertrag kompr. Bestandeshöhe'!$K$5:$K$999,('D) Ertrag kompr. Bestandeshöhe'!$J$5:$J$999=W52)*('D) Ertrag kompr. Bestandeshöhe'!$K$5:$K$999&lt;&gt;"")*('D) Ertrag kompr. Bestandeshöhe'!$V$5:$V$999&lt;&gt;"")),
      TRUE, FALSE),
    1))+(INDEX(LINEST(_xlfn._xlws.FILTER('D) Ertrag kompr. Bestandeshöhe'!$V$5:$V$999,('D) Ertrag kompr. Bestandeshöhe'!$J$5:$J$999=W52)*('D) Ertrag kompr. Bestandeshöhe'!$K$5:$K$999&lt;&gt;"")*('D) Ertrag kompr. Bestandeshöhe'!$V$5:$V$999&lt;&gt;"")),
      _xlfn._xlws.FILTER('D) Ertrag kompr. Bestandeshöhe'!$K$5:$K$999,('D) Ertrag kompr. Bestandeshöhe'!$J$5:$J$999=W52)*('D) Ertrag kompr. Bestandeshöhe'!$K$5:$K$999&lt;&gt;"")*('D) Ertrag kompr. Bestandeshöhe'!$V$5:$V$999&lt;&gt;"")),
      TRUE, FALSE),
    2)),0),"")</f>
        <v/>
      </c>
      <c r="Z52" s="100" cm="1">
        <f t="array" ref="Z52">IFERROR(AVERAGE(_xlfn._xlws.FILTER('D) Ertrag kompr. Bestandeshöhe'!$O$5:$O$999,('D) Ertrag kompr. Bestandeshöhe'!$J$5:$J$999=$W52)*('D) Ertrag kompr. Bestandeshöhe'!$O$5:$O$999&lt;&gt;""))),18)</f>
        <v>18</v>
      </c>
      <c r="AA52" s="78"/>
      <c r="AB52" s="80"/>
      <c r="AC52" s="43"/>
      <c r="AD52" s="83" t="str">
        <f>IFERROR(IF(AND(G52='F) Hilfsrechnung'!$I$4,J52&gt;0),J52,IF(AND(G52='F) Hilfsrechnung'!$I$6,Y52&gt;0),Y52,IF(AND(G52='F) Hilfsrechnung'!$I$5,V52&gt;0),V52,""))),"")</f>
        <v/>
      </c>
      <c r="AE52" s="94" t="str">
        <f t="shared" si="7"/>
        <v/>
      </c>
      <c r="AF52" s="133" t="str">
        <f>IF(AG52&lt;&gt;"",'F) Hilfsrechnung'!$K$4/(AG52/AD52),"")</f>
        <v/>
      </c>
      <c r="AG52" s="70" t="str">
        <f>IF(AND(ISNUMBER(AB52),AD52&lt;&gt;""),((INDEX('F) Hilfsrechnung'!$A$2:$B$5,MATCH(AC52,'F) Hilfsrechnung'!$A$2:$A$5,0),2)*AB52/100)+('F) Hilfsrechnung'!$B$7*(100-AB52)/100))*AD52,"")</f>
        <v/>
      </c>
      <c r="AH52" s="57"/>
      <c r="AI52" s="85"/>
      <c r="AJ52" s="84"/>
      <c r="AK52" s="74"/>
      <c r="AL52" s="86" t="str">
        <f>IF(AND(ISNUMBER(AJ52),AK52=""),ROUND('F) Hilfsrechnung'!$K$4/AJ52,0),IF(AND(ISNUMBER(AJ52),ISNUMBER(AK52)),ROUND(AK52/AJ52,0),""))</f>
        <v/>
      </c>
      <c r="AM52" s="98" t="str">
        <f t="shared" si="11"/>
        <v/>
      </c>
      <c r="AN52" s="87" t="str">
        <f t="shared" si="8"/>
        <v/>
      </c>
    </row>
    <row r="53" spans="1:40" x14ac:dyDescent="0.25">
      <c r="A53" s="89">
        <v>48</v>
      </c>
      <c r="B53" s="73"/>
      <c r="C53" s="73"/>
      <c r="D53" s="73"/>
      <c r="E53" s="73"/>
      <c r="F53" s="73"/>
      <c r="G53" s="60"/>
      <c r="H53" s="245"/>
      <c r="I53" s="223"/>
      <c r="J53" s="81" t="str">
        <f t="shared" si="4"/>
        <v/>
      </c>
      <c r="K53" s="226"/>
      <c r="L53" s="71"/>
      <c r="M53" s="71"/>
      <c r="N53" s="71"/>
      <c r="O53" s="71"/>
      <c r="P53" s="72" t="str">
        <f t="shared" si="5"/>
        <v/>
      </c>
      <c r="Q53" s="70" t="str">
        <f t="shared" si="6"/>
        <v/>
      </c>
      <c r="R53" s="68"/>
      <c r="S53" s="67"/>
      <c r="T53" s="67"/>
      <c r="U53" s="75" t="str">
        <f t="shared" si="9"/>
        <v/>
      </c>
      <c r="V53" s="70" t="str">
        <f t="shared" si="10"/>
        <v/>
      </c>
      <c r="W53" s="69"/>
      <c r="X53" s="68"/>
      <c r="Y53" s="70" t="str" cm="1">
        <f t="array" ref="Y53">IF(AND(G53="A.5) kompr. Bestandeshöhe",W53&lt;&gt;"",X53&gt;0),ROUND(X53*(INDEX(LINEST(_xlfn._xlws.FILTER('D) Ertrag kompr. Bestandeshöhe'!$V$5:$V$999,('D) Ertrag kompr. Bestandeshöhe'!$J$5:$J$999=W53)*('D) Ertrag kompr. Bestandeshöhe'!$K$5:$K$999&lt;&gt;"")*('D) Ertrag kompr. Bestandeshöhe'!$V$5:$V$999&lt;&gt;"")),
      _xlfn._xlws.FILTER('D) Ertrag kompr. Bestandeshöhe'!$K$5:$K$999,('D) Ertrag kompr. Bestandeshöhe'!$J$5:$J$999=W53)*('D) Ertrag kompr. Bestandeshöhe'!$K$5:$K$999&lt;&gt;"")*('D) Ertrag kompr. Bestandeshöhe'!$V$5:$V$999&lt;&gt;"")),
      TRUE, FALSE),
    1))+(INDEX(LINEST(_xlfn._xlws.FILTER('D) Ertrag kompr. Bestandeshöhe'!$V$5:$V$999,('D) Ertrag kompr. Bestandeshöhe'!$J$5:$J$999=W53)*('D) Ertrag kompr. Bestandeshöhe'!$K$5:$K$999&lt;&gt;"")*('D) Ertrag kompr. Bestandeshöhe'!$V$5:$V$999&lt;&gt;"")),
      _xlfn._xlws.FILTER('D) Ertrag kompr. Bestandeshöhe'!$K$5:$K$999,('D) Ertrag kompr. Bestandeshöhe'!$J$5:$J$999=W53)*('D) Ertrag kompr. Bestandeshöhe'!$K$5:$K$999&lt;&gt;"")*('D) Ertrag kompr. Bestandeshöhe'!$V$5:$V$999&lt;&gt;"")),
      TRUE, FALSE),
    2)),0),"")</f>
        <v/>
      </c>
      <c r="Z53" s="100" cm="1">
        <f t="array" ref="Z53">IFERROR(AVERAGE(_xlfn._xlws.FILTER('D) Ertrag kompr. Bestandeshöhe'!$O$5:$O$999,('D) Ertrag kompr. Bestandeshöhe'!$J$5:$J$999=$W53)*('D) Ertrag kompr. Bestandeshöhe'!$O$5:$O$999&lt;&gt;""))),18)</f>
        <v>18</v>
      </c>
      <c r="AA53" s="78"/>
      <c r="AB53" s="80"/>
      <c r="AC53" s="43"/>
      <c r="AD53" s="83" t="str">
        <f>IFERROR(IF(AND(G53='F) Hilfsrechnung'!$I$4,J53&gt;0),J53,IF(AND(G53='F) Hilfsrechnung'!$I$6,Y53&gt;0),Y53,IF(AND(G53='F) Hilfsrechnung'!$I$5,V53&gt;0),V53,""))),"")</f>
        <v/>
      </c>
      <c r="AE53" s="94" t="str">
        <f t="shared" si="7"/>
        <v/>
      </c>
      <c r="AF53" s="133" t="str">
        <f>IF(AG53&lt;&gt;"",'F) Hilfsrechnung'!$K$4/(AG53/AD53),"")</f>
        <v/>
      </c>
      <c r="AG53" s="70" t="str">
        <f>IF(AND(ISNUMBER(AB53),AD53&lt;&gt;""),((INDEX('F) Hilfsrechnung'!$A$2:$B$5,MATCH(AC53,'F) Hilfsrechnung'!$A$2:$A$5,0),2)*AB53/100)+('F) Hilfsrechnung'!$B$7*(100-AB53)/100))*AD53,"")</f>
        <v/>
      </c>
      <c r="AH53" s="57"/>
      <c r="AI53" s="85"/>
      <c r="AJ53" s="84"/>
      <c r="AK53" s="74"/>
      <c r="AL53" s="86" t="str">
        <f>IF(AND(ISNUMBER(AJ53),AK53=""),ROUND('F) Hilfsrechnung'!$K$4/AJ53,0),IF(AND(ISNUMBER(AJ53),ISNUMBER(AK53)),ROUND(AK53/AJ53,0),""))</f>
        <v/>
      </c>
      <c r="AM53" s="98" t="str">
        <f t="shared" si="11"/>
        <v/>
      </c>
      <c r="AN53" s="87" t="str">
        <f t="shared" si="8"/>
        <v/>
      </c>
    </row>
    <row r="54" spans="1:40" x14ac:dyDescent="0.25">
      <c r="A54" s="89">
        <v>49</v>
      </c>
      <c r="B54" s="73"/>
      <c r="C54" s="73"/>
      <c r="D54" s="73"/>
      <c r="E54" s="73"/>
      <c r="F54" s="73"/>
      <c r="G54" s="60"/>
      <c r="H54" s="245"/>
      <c r="I54" s="223"/>
      <c r="J54" s="81" t="str">
        <f t="shared" si="4"/>
        <v/>
      </c>
      <c r="K54" s="226"/>
      <c r="L54" s="71"/>
      <c r="M54" s="71"/>
      <c r="N54" s="71"/>
      <c r="O54" s="71"/>
      <c r="P54" s="72" t="str">
        <f t="shared" si="5"/>
        <v/>
      </c>
      <c r="Q54" s="70" t="str">
        <f t="shared" si="6"/>
        <v/>
      </c>
      <c r="R54" s="68"/>
      <c r="S54" s="67"/>
      <c r="T54" s="67"/>
      <c r="U54" s="75" t="str">
        <f t="shared" si="9"/>
        <v/>
      </c>
      <c r="V54" s="70" t="str">
        <f t="shared" si="10"/>
        <v/>
      </c>
      <c r="W54" s="69"/>
      <c r="X54" s="68"/>
      <c r="Y54" s="70" t="str" cm="1">
        <f t="array" ref="Y54">IF(AND(G54="A.5) kompr. Bestandeshöhe",W54&lt;&gt;"",X54&gt;0),ROUND(X54*(INDEX(LINEST(_xlfn._xlws.FILTER('D) Ertrag kompr. Bestandeshöhe'!$V$5:$V$999,('D) Ertrag kompr. Bestandeshöhe'!$J$5:$J$999=W54)*('D) Ertrag kompr. Bestandeshöhe'!$K$5:$K$999&lt;&gt;"")*('D) Ertrag kompr. Bestandeshöhe'!$V$5:$V$999&lt;&gt;"")),
      _xlfn._xlws.FILTER('D) Ertrag kompr. Bestandeshöhe'!$K$5:$K$999,('D) Ertrag kompr. Bestandeshöhe'!$J$5:$J$999=W54)*('D) Ertrag kompr. Bestandeshöhe'!$K$5:$K$999&lt;&gt;"")*('D) Ertrag kompr. Bestandeshöhe'!$V$5:$V$999&lt;&gt;"")),
      TRUE, FALSE),
    1))+(INDEX(LINEST(_xlfn._xlws.FILTER('D) Ertrag kompr. Bestandeshöhe'!$V$5:$V$999,('D) Ertrag kompr. Bestandeshöhe'!$J$5:$J$999=W54)*('D) Ertrag kompr. Bestandeshöhe'!$K$5:$K$999&lt;&gt;"")*('D) Ertrag kompr. Bestandeshöhe'!$V$5:$V$999&lt;&gt;"")),
      _xlfn._xlws.FILTER('D) Ertrag kompr. Bestandeshöhe'!$K$5:$K$999,('D) Ertrag kompr. Bestandeshöhe'!$J$5:$J$999=W54)*('D) Ertrag kompr. Bestandeshöhe'!$K$5:$K$999&lt;&gt;"")*('D) Ertrag kompr. Bestandeshöhe'!$V$5:$V$999&lt;&gt;"")),
      TRUE, FALSE),
    2)),0),"")</f>
        <v/>
      </c>
      <c r="Z54" s="100" cm="1">
        <f t="array" ref="Z54">IFERROR(AVERAGE(_xlfn._xlws.FILTER('D) Ertrag kompr. Bestandeshöhe'!$O$5:$O$999,('D) Ertrag kompr. Bestandeshöhe'!$J$5:$J$999=$W54)*('D) Ertrag kompr. Bestandeshöhe'!$O$5:$O$999&lt;&gt;""))),18)</f>
        <v>18</v>
      </c>
      <c r="AA54" s="78"/>
      <c r="AB54" s="80"/>
      <c r="AC54" s="43"/>
      <c r="AD54" s="83" t="str">
        <f>IFERROR(IF(AND(G54='F) Hilfsrechnung'!$I$4,J54&gt;0),J54,IF(AND(G54='F) Hilfsrechnung'!$I$6,Y54&gt;0),Y54,IF(AND(G54='F) Hilfsrechnung'!$I$5,V54&gt;0),V54,""))),"")</f>
        <v/>
      </c>
      <c r="AE54" s="94" t="str">
        <f t="shared" si="7"/>
        <v/>
      </c>
      <c r="AF54" s="133" t="str">
        <f>IF(AG54&lt;&gt;"",'F) Hilfsrechnung'!$K$4/(AG54/AD54),"")</f>
        <v/>
      </c>
      <c r="AG54" s="70" t="str">
        <f>IF(AND(ISNUMBER(AB54),AD54&lt;&gt;""),((INDEX('F) Hilfsrechnung'!$A$2:$B$5,MATCH(AC54,'F) Hilfsrechnung'!$A$2:$A$5,0),2)*AB54/100)+('F) Hilfsrechnung'!$B$7*(100-AB54)/100))*AD54,"")</f>
        <v/>
      </c>
      <c r="AH54" s="57"/>
      <c r="AI54" s="85"/>
      <c r="AJ54" s="84"/>
      <c r="AK54" s="74"/>
      <c r="AL54" s="86" t="str">
        <f>IF(AND(ISNUMBER(AJ54),AK54=""),ROUND('F) Hilfsrechnung'!$K$4/AJ54,0),IF(AND(ISNUMBER(AJ54),ISNUMBER(AK54)),ROUND(AK54/AJ54,0),""))</f>
        <v/>
      </c>
      <c r="AM54" s="98" t="str">
        <f t="shared" si="11"/>
        <v/>
      </c>
      <c r="AN54" s="87" t="str">
        <f t="shared" si="8"/>
        <v/>
      </c>
    </row>
    <row r="55" spans="1:40" x14ac:dyDescent="0.25">
      <c r="A55" s="89">
        <v>50</v>
      </c>
      <c r="B55" s="73"/>
      <c r="C55" s="73"/>
      <c r="D55" s="73"/>
      <c r="E55" s="73"/>
      <c r="F55" s="73"/>
      <c r="G55" s="60"/>
      <c r="H55" s="245"/>
      <c r="I55" s="223"/>
      <c r="J55" s="81" t="str">
        <f t="shared" si="4"/>
        <v/>
      </c>
      <c r="K55" s="226"/>
      <c r="L55" s="71"/>
      <c r="M55" s="71"/>
      <c r="N55" s="71"/>
      <c r="O55" s="71"/>
      <c r="P55" s="72" t="str">
        <f t="shared" si="5"/>
        <v/>
      </c>
      <c r="Q55" s="70" t="str">
        <f t="shared" si="6"/>
        <v/>
      </c>
      <c r="R55" s="68"/>
      <c r="S55" s="67"/>
      <c r="T55" s="67"/>
      <c r="U55" s="75" t="str">
        <f t="shared" si="9"/>
        <v/>
      </c>
      <c r="V55" s="70" t="str">
        <f t="shared" si="10"/>
        <v/>
      </c>
      <c r="W55" s="69"/>
      <c r="X55" s="68"/>
      <c r="Y55" s="70" t="str" cm="1">
        <f t="array" ref="Y55">IF(AND(G55="A.5) kompr. Bestandeshöhe",W55&lt;&gt;"",X55&gt;0),ROUND(X55*(INDEX(LINEST(_xlfn._xlws.FILTER('D) Ertrag kompr. Bestandeshöhe'!$V$5:$V$999,('D) Ertrag kompr. Bestandeshöhe'!$J$5:$J$999=W55)*('D) Ertrag kompr. Bestandeshöhe'!$K$5:$K$999&lt;&gt;"")*('D) Ertrag kompr. Bestandeshöhe'!$V$5:$V$999&lt;&gt;"")),
      _xlfn._xlws.FILTER('D) Ertrag kompr. Bestandeshöhe'!$K$5:$K$999,('D) Ertrag kompr. Bestandeshöhe'!$J$5:$J$999=W55)*('D) Ertrag kompr. Bestandeshöhe'!$K$5:$K$999&lt;&gt;"")*('D) Ertrag kompr. Bestandeshöhe'!$V$5:$V$999&lt;&gt;"")),
      TRUE, FALSE),
    1))+(INDEX(LINEST(_xlfn._xlws.FILTER('D) Ertrag kompr. Bestandeshöhe'!$V$5:$V$999,('D) Ertrag kompr. Bestandeshöhe'!$J$5:$J$999=W55)*('D) Ertrag kompr. Bestandeshöhe'!$K$5:$K$999&lt;&gt;"")*('D) Ertrag kompr. Bestandeshöhe'!$V$5:$V$999&lt;&gt;"")),
      _xlfn._xlws.FILTER('D) Ertrag kompr. Bestandeshöhe'!$K$5:$K$999,('D) Ertrag kompr. Bestandeshöhe'!$J$5:$J$999=W55)*('D) Ertrag kompr. Bestandeshöhe'!$K$5:$K$999&lt;&gt;"")*('D) Ertrag kompr. Bestandeshöhe'!$V$5:$V$999&lt;&gt;"")),
      TRUE, FALSE),
    2)),0),"")</f>
        <v/>
      </c>
      <c r="Z55" s="100" cm="1">
        <f t="array" ref="Z55">IFERROR(AVERAGE(_xlfn._xlws.FILTER('D) Ertrag kompr. Bestandeshöhe'!$O$5:$O$999,('D) Ertrag kompr. Bestandeshöhe'!$J$5:$J$999=$W55)*('D) Ertrag kompr. Bestandeshöhe'!$O$5:$O$999&lt;&gt;""))),18)</f>
        <v>18</v>
      </c>
      <c r="AA55" s="78"/>
      <c r="AB55" s="80"/>
      <c r="AC55" s="43"/>
      <c r="AD55" s="83" t="str">
        <f>IFERROR(IF(AND(G55='F) Hilfsrechnung'!$I$4,J55&gt;0),J55,IF(AND(G55='F) Hilfsrechnung'!$I$6,Y55&gt;0),Y55,IF(AND(G55='F) Hilfsrechnung'!$I$5,V55&gt;0),V55,""))),"")</f>
        <v/>
      </c>
      <c r="AE55" s="94" t="str">
        <f t="shared" si="7"/>
        <v/>
      </c>
      <c r="AF55" s="133" t="str">
        <f>IF(AG55&lt;&gt;"",'F) Hilfsrechnung'!$K$4/(AG55/AD55),"")</f>
        <v/>
      </c>
      <c r="AG55" s="70" t="str">
        <f>IF(AND(ISNUMBER(AB55),AD55&lt;&gt;""),((INDEX('F) Hilfsrechnung'!$A$2:$B$5,MATCH(AC55,'F) Hilfsrechnung'!$A$2:$A$5,0),2)*AB55/100)+('F) Hilfsrechnung'!$B$7*(100-AB55)/100))*AD55,"")</f>
        <v/>
      </c>
      <c r="AH55" s="57"/>
      <c r="AI55" s="85"/>
      <c r="AJ55" s="84"/>
      <c r="AK55" s="74"/>
      <c r="AL55" s="86" t="str">
        <f>IF(AND(ISNUMBER(AJ55),AK55=""),ROUND('F) Hilfsrechnung'!$K$4/AJ55,0),IF(AND(ISNUMBER(AJ55),ISNUMBER(AK55)),ROUND(AK55/AJ55,0),""))</f>
        <v/>
      </c>
      <c r="AM55" s="98" t="str">
        <f t="shared" si="11"/>
        <v/>
      </c>
      <c r="AN55" s="87" t="str">
        <f t="shared" si="8"/>
        <v/>
      </c>
    </row>
    <row r="56" spans="1:40" x14ac:dyDescent="0.25">
      <c r="A56" s="89">
        <v>51</v>
      </c>
      <c r="B56" s="73"/>
      <c r="C56" s="73"/>
      <c r="D56" s="73"/>
      <c r="E56" s="73"/>
      <c r="F56" s="73"/>
      <c r="G56" s="60"/>
      <c r="H56" s="245"/>
      <c r="I56" s="223"/>
      <c r="J56" s="81" t="str">
        <f t="shared" si="4"/>
        <v/>
      </c>
      <c r="K56" s="226"/>
      <c r="L56" s="71"/>
      <c r="M56" s="71"/>
      <c r="N56" s="71"/>
      <c r="O56" s="71"/>
      <c r="P56" s="72" t="str">
        <f t="shared" si="5"/>
        <v/>
      </c>
      <c r="Q56" s="70" t="str">
        <f t="shared" si="6"/>
        <v/>
      </c>
      <c r="R56" s="68"/>
      <c r="S56" s="67"/>
      <c r="T56" s="67"/>
      <c r="U56" s="75" t="str">
        <f t="shared" si="9"/>
        <v/>
      </c>
      <c r="V56" s="70" t="str">
        <f t="shared" si="10"/>
        <v/>
      </c>
      <c r="W56" s="69"/>
      <c r="X56" s="68"/>
      <c r="Y56" s="70" t="str" cm="1">
        <f t="array" ref="Y56">IF(AND(G56="A.5) kompr. Bestandeshöhe",W56&lt;&gt;"",X56&gt;0),ROUND(X56*(INDEX(LINEST(_xlfn._xlws.FILTER('D) Ertrag kompr. Bestandeshöhe'!$V$5:$V$999,('D) Ertrag kompr. Bestandeshöhe'!$J$5:$J$999=W56)*('D) Ertrag kompr. Bestandeshöhe'!$K$5:$K$999&lt;&gt;"")*('D) Ertrag kompr. Bestandeshöhe'!$V$5:$V$999&lt;&gt;"")),
      _xlfn._xlws.FILTER('D) Ertrag kompr. Bestandeshöhe'!$K$5:$K$999,('D) Ertrag kompr. Bestandeshöhe'!$J$5:$J$999=W56)*('D) Ertrag kompr. Bestandeshöhe'!$K$5:$K$999&lt;&gt;"")*('D) Ertrag kompr. Bestandeshöhe'!$V$5:$V$999&lt;&gt;"")),
      TRUE, FALSE),
    1))+(INDEX(LINEST(_xlfn._xlws.FILTER('D) Ertrag kompr. Bestandeshöhe'!$V$5:$V$999,('D) Ertrag kompr. Bestandeshöhe'!$J$5:$J$999=W56)*('D) Ertrag kompr. Bestandeshöhe'!$K$5:$K$999&lt;&gt;"")*('D) Ertrag kompr. Bestandeshöhe'!$V$5:$V$999&lt;&gt;"")),
      _xlfn._xlws.FILTER('D) Ertrag kompr. Bestandeshöhe'!$K$5:$K$999,('D) Ertrag kompr. Bestandeshöhe'!$J$5:$J$999=W56)*('D) Ertrag kompr. Bestandeshöhe'!$K$5:$K$999&lt;&gt;"")*('D) Ertrag kompr. Bestandeshöhe'!$V$5:$V$999&lt;&gt;"")),
      TRUE, FALSE),
    2)),0),"")</f>
        <v/>
      </c>
      <c r="Z56" s="100" cm="1">
        <f t="array" ref="Z56">IFERROR(AVERAGE(_xlfn._xlws.FILTER('D) Ertrag kompr. Bestandeshöhe'!$O$5:$O$999,('D) Ertrag kompr. Bestandeshöhe'!$J$5:$J$999=$W56)*('D) Ertrag kompr. Bestandeshöhe'!$O$5:$O$999&lt;&gt;""))),18)</f>
        <v>18</v>
      </c>
      <c r="AA56" s="78"/>
      <c r="AB56" s="80"/>
      <c r="AC56" s="43"/>
      <c r="AD56" s="83" t="str">
        <f>IFERROR(IF(AND(G56='F) Hilfsrechnung'!$I$4,J56&gt;0),J56,IF(AND(G56='F) Hilfsrechnung'!$I$6,Y56&gt;0),Y56,IF(AND(G56='F) Hilfsrechnung'!$I$5,V56&gt;0),V56,""))),"")</f>
        <v/>
      </c>
      <c r="AE56" s="94" t="str">
        <f t="shared" si="7"/>
        <v/>
      </c>
      <c r="AF56" s="133" t="str">
        <f>IF(AG56&lt;&gt;"",'F) Hilfsrechnung'!$K$4/(AG56/AD56),"")</f>
        <v/>
      </c>
      <c r="AG56" s="70" t="str">
        <f>IF(AND(ISNUMBER(AB56),AD56&lt;&gt;""),((INDEX('F) Hilfsrechnung'!$A$2:$B$5,MATCH(AC56,'F) Hilfsrechnung'!$A$2:$A$5,0),2)*AB56/100)+('F) Hilfsrechnung'!$B$7*(100-AB56)/100))*AD56,"")</f>
        <v/>
      </c>
      <c r="AH56" s="57"/>
      <c r="AI56" s="85"/>
      <c r="AJ56" s="84"/>
      <c r="AK56" s="74"/>
      <c r="AL56" s="86" t="str">
        <f>IF(AND(ISNUMBER(AJ56),AK56=""),ROUND('F) Hilfsrechnung'!$K$4/AJ56,0),IF(AND(ISNUMBER(AJ56),ISNUMBER(AK56)),ROUND(AK56/AJ56,0),""))</f>
        <v/>
      </c>
      <c r="AM56" s="98" t="str">
        <f t="shared" si="11"/>
        <v/>
      </c>
      <c r="AN56" s="87" t="str">
        <f t="shared" si="8"/>
        <v/>
      </c>
    </row>
    <row r="57" spans="1:40" x14ac:dyDescent="0.25">
      <c r="A57" s="89">
        <v>52</v>
      </c>
      <c r="B57" s="73"/>
      <c r="C57" s="73"/>
      <c r="D57" s="73"/>
      <c r="E57" s="73"/>
      <c r="F57" s="73"/>
      <c r="G57" s="60"/>
      <c r="H57" s="245"/>
      <c r="I57" s="223"/>
      <c r="J57" s="81" t="str">
        <f t="shared" si="4"/>
        <v/>
      </c>
      <c r="K57" s="226"/>
      <c r="L57" s="71"/>
      <c r="M57" s="71"/>
      <c r="N57" s="71"/>
      <c r="O57" s="71"/>
      <c r="P57" s="72" t="str">
        <f t="shared" si="5"/>
        <v/>
      </c>
      <c r="Q57" s="70" t="str">
        <f t="shared" si="6"/>
        <v/>
      </c>
      <c r="R57" s="68"/>
      <c r="S57" s="67"/>
      <c r="T57" s="67"/>
      <c r="U57" s="75" t="str">
        <f t="shared" si="9"/>
        <v/>
      </c>
      <c r="V57" s="70" t="str">
        <f t="shared" si="10"/>
        <v/>
      </c>
      <c r="W57" s="69"/>
      <c r="X57" s="68"/>
      <c r="Y57" s="70" t="str" cm="1">
        <f t="array" ref="Y57">IF(AND(G57="A.5) kompr. Bestandeshöhe",W57&lt;&gt;"",X57&gt;0),ROUND(X57*(INDEX(LINEST(_xlfn._xlws.FILTER('D) Ertrag kompr. Bestandeshöhe'!$V$5:$V$999,('D) Ertrag kompr. Bestandeshöhe'!$J$5:$J$999=W57)*('D) Ertrag kompr. Bestandeshöhe'!$K$5:$K$999&lt;&gt;"")*('D) Ertrag kompr. Bestandeshöhe'!$V$5:$V$999&lt;&gt;"")),
      _xlfn._xlws.FILTER('D) Ertrag kompr. Bestandeshöhe'!$K$5:$K$999,('D) Ertrag kompr. Bestandeshöhe'!$J$5:$J$999=W57)*('D) Ertrag kompr. Bestandeshöhe'!$K$5:$K$999&lt;&gt;"")*('D) Ertrag kompr. Bestandeshöhe'!$V$5:$V$999&lt;&gt;"")),
      TRUE, FALSE),
    1))+(INDEX(LINEST(_xlfn._xlws.FILTER('D) Ertrag kompr. Bestandeshöhe'!$V$5:$V$999,('D) Ertrag kompr. Bestandeshöhe'!$J$5:$J$999=W57)*('D) Ertrag kompr. Bestandeshöhe'!$K$5:$K$999&lt;&gt;"")*('D) Ertrag kompr. Bestandeshöhe'!$V$5:$V$999&lt;&gt;"")),
      _xlfn._xlws.FILTER('D) Ertrag kompr. Bestandeshöhe'!$K$5:$K$999,('D) Ertrag kompr. Bestandeshöhe'!$J$5:$J$999=W57)*('D) Ertrag kompr. Bestandeshöhe'!$K$5:$K$999&lt;&gt;"")*('D) Ertrag kompr. Bestandeshöhe'!$V$5:$V$999&lt;&gt;"")),
      TRUE, FALSE),
    2)),0),"")</f>
        <v/>
      </c>
      <c r="Z57" s="100" cm="1">
        <f t="array" ref="Z57">IFERROR(AVERAGE(_xlfn._xlws.FILTER('D) Ertrag kompr. Bestandeshöhe'!$O$5:$O$999,('D) Ertrag kompr. Bestandeshöhe'!$J$5:$J$999=$W57)*('D) Ertrag kompr. Bestandeshöhe'!$O$5:$O$999&lt;&gt;""))),18)</f>
        <v>18</v>
      </c>
      <c r="AA57" s="78"/>
      <c r="AB57" s="80"/>
      <c r="AC57" s="43"/>
      <c r="AD57" s="83" t="str">
        <f>IFERROR(IF(AND(G57='F) Hilfsrechnung'!$I$4,J57&gt;0),J57,IF(AND(G57='F) Hilfsrechnung'!$I$6,Y57&gt;0),Y57,IF(AND(G57='F) Hilfsrechnung'!$I$5,V57&gt;0),V57,""))),"")</f>
        <v/>
      </c>
      <c r="AE57" s="94" t="str">
        <f t="shared" si="7"/>
        <v/>
      </c>
      <c r="AF57" s="133" t="str">
        <f>IF(AG57&lt;&gt;"",'F) Hilfsrechnung'!$K$4/(AG57/AD57),"")</f>
        <v/>
      </c>
      <c r="AG57" s="70" t="str">
        <f>IF(AND(ISNUMBER(AB57),AD57&lt;&gt;""),((INDEX('F) Hilfsrechnung'!$A$2:$B$5,MATCH(AC57,'F) Hilfsrechnung'!$A$2:$A$5,0),2)*AB57/100)+('F) Hilfsrechnung'!$B$7*(100-AB57)/100))*AD57,"")</f>
        <v/>
      </c>
      <c r="AH57" s="57"/>
      <c r="AI57" s="85"/>
      <c r="AJ57" s="84"/>
      <c r="AK57" s="74"/>
      <c r="AL57" s="86" t="str">
        <f>IF(AND(ISNUMBER(AJ57),AK57=""),ROUND('F) Hilfsrechnung'!$K$4/AJ57,0),IF(AND(ISNUMBER(AJ57),ISNUMBER(AK57)),ROUND(AK57/AJ57,0),""))</f>
        <v/>
      </c>
      <c r="AM57" s="98" t="str">
        <f t="shared" si="11"/>
        <v/>
      </c>
      <c r="AN57" s="87" t="str">
        <f t="shared" si="8"/>
        <v/>
      </c>
    </row>
    <row r="58" spans="1:40" x14ac:dyDescent="0.25">
      <c r="A58" s="89">
        <v>53</v>
      </c>
      <c r="B58" s="73"/>
      <c r="C58" s="73"/>
      <c r="D58" s="73"/>
      <c r="E58" s="73"/>
      <c r="F58" s="73"/>
      <c r="G58" s="60"/>
      <c r="H58" s="245"/>
      <c r="I58" s="223"/>
      <c r="J58" s="81" t="str">
        <f t="shared" si="4"/>
        <v/>
      </c>
      <c r="K58" s="226"/>
      <c r="L58" s="71"/>
      <c r="M58" s="71"/>
      <c r="N58" s="71"/>
      <c r="O58" s="71"/>
      <c r="P58" s="72" t="str">
        <f t="shared" si="5"/>
        <v/>
      </c>
      <c r="Q58" s="70" t="str">
        <f t="shared" si="6"/>
        <v/>
      </c>
      <c r="R58" s="68"/>
      <c r="S58" s="67"/>
      <c r="T58" s="67"/>
      <c r="U58" s="75" t="str">
        <f t="shared" si="9"/>
        <v/>
      </c>
      <c r="V58" s="70" t="str">
        <f t="shared" si="10"/>
        <v/>
      </c>
      <c r="W58" s="69"/>
      <c r="X58" s="68"/>
      <c r="Y58" s="70" t="str" cm="1">
        <f t="array" ref="Y58">IF(AND(G58="A.5) kompr. Bestandeshöhe",W58&lt;&gt;"",X58&gt;0),ROUND(X58*(INDEX(LINEST(_xlfn._xlws.FILTER('D) Ertrag kompr. Bestandeshöhe'!$V$5:$V$999,('D) Ertrag kompr. Bestandeshöhe'!$J$5:$J$999=W58)*('D) Ertrag kompr. Bestandeshöhe'!$K$5:$K$999&lt;&gt;"")*('D) Ertrag kompr. Bestandeshöhe'!$V$5:$V$999&lt;&gt;"")),
      _xlfn._xlws.FILTER('D) Ertrag kompr. Bestandeshöhe'!$K$5:$K$999,('D) Ertrag kompr. Bestandeshöhe'!$J$5:$J$999=W58)*('D) Ertrag kompr. Bestandeshöhe'!$K$5:$K$999&lt;&gt;"")*('D) Ertrag kompr. Bestandeshöhe'!$V$5:$V$999&lt;&gt;"")),
      TRUE, FALSE),
    1))+(INDEX(LINEST(_xlfn._xlws.FILTER('D) Ertrag kompr. Bestandeshöhe'!$V$5:$V$999,('D) Ertrag kompr. Bestandeshöhe'!$J$5:$J$999=W58)*('D) Ertrag kompr. Bestandeshöhe'!$K$5:$K$999&lt;&gt;"")*('D) Ertrag kompr. Bestandeshöhe'!$V$5:$V$999&lt;&gt;"")),
      _xlfn._xlws.FILTER('D) Ertrag kompr. Bestandeshöhe'!$K$5:$K$999,('D) Ertrag kompr. Bestandeshöhe'!$J$5:$J$999=W58)*('D) Ertrag kompr. Bestandeshöhe'!$K$5:$K$999&lt;&gt;"")*('D) Ertrag kompr. Bestandeshöhe'!$V$5:$V$999&lt;&gt;"")),
      TRUE, FALSE),
    2)),0),"")</f>
        <v/>
      </c>
      <c r="Z58" s="100" cm="1">
        <f t="array" ref="Z58">IFERROR(AVERAGE(_xlfn._xlws.FILTER('D) Ertrag kompr. Bestandeshöhe'!$O$5:$O$999,('D) Ertrag kompr. Bestandeshöhe'!$J$5:$J$999=$W58)*('D) Ertrag kompr. Bestandeshöhe'!$O$5:$O$999&lt;&gt;""))),18)</f>
        <v>18</v>
      </c>
      <c r="AA58" s="78"/>
      <c r="AB58" s="80"/>
      <c r="AC58" s="43"/>
      <c r="AD58" s="83" t="str">
        <f>IFERROR(IF(AND(G58='F) Hilfsrechnung'!$I$4,J58&gt;0),J58,IF(AND(G58='F) Hilfsrechnung'!$I$6,Y58&gt;0),Y58,IF(AND(G58='F) Hilfsrechnung'!$I$5,V58&gt;0),V58,""))),"")</f>
        <v/>
      </c>
      <c r="AE58" s="94" t="str">
        <f t="shared" si="7"/>
        <v/>
      </c>
      <c r="AF58" s="133" t="str">
        <f>IF(AG58&lt;&gt;"",'F) Hilfsrechnung'!$K$4/(AG58/AD58),"")</f>
        <v/>
      </c>
      <c r="AG58" s="70" t="str">
        <f>IF(AND(ISNUMBER(AB58),AD58&lt;&gt;""),((INDEX('F) Hilfsrechnung'!$A$2:$B$5,MATCH(AC58,'F) Hilfsrechnung'!$A$2:$A$5,0),2)*AB58/100)+('F) Hilfsrechnung'!$B$7*(100-AB58)/100))*AD58,"")</f>
        <v/>
      </c>
      <c r="AH58" s="57"/>
      <c r="AI58" s="85"/>
      <c r="AJ58" s="84"/>
      <c r="AK58" s="74"/>
      <c r="AL58" s="86" t="str">
        <f>IF(AND(ISNUMBER(AJ58),AK58=""),ROUND('F) Hilfsrechnung'!$K$4/AJ58,0),IF(AND(ISNUMBER(AJ58),ISNUMBER(AK58)),ROUND(AK58/AJ58,0),""))</f>
        <v/>
      </c>
      <c r="AM58" s="98" t="str">
        <f t="shared" si="11"/>
        <v/>
      </c>
      <c r="AN58" s="87" t="str">
        <f t="shared" si="8"/>
        <v/>
      </c>
    </row>
    <row r="59" spans="1:40" x14ac:dyDescent="0.25">
      <c r="A59" s="89">
        <v>54</v>
      </c>
      <c r="B59" s="73"/>
      <c r="C59" s="73"/>
      <c r="D59" s="73"/>
      <c r="E59" s="73"/>
      <c r="F59" s="73"/>
      <c r="G59" s="60"/>
      <c r="H59" s="245"/>
      <c r="I59" s="223"/>
      <c r="J59" s="81" t="str">
        <f t="shared" si="4"/>
        <v/>
      </c>
      <c r="K59" s="226"/>
      <c r="L59" s="71"/>
      <c r="M59" s="71"/>
      <c r="N59" s="71"/>
      <c r="O59" s="71"/>
      <c r="P59" s="72" t="str">
        <f t="shared" si="5"/>
        <v/>
      </c>
      <c r="Q59" s="70" t="str">
        <f t="shared" si="6"/>
        <v/>
      </c>
      <c r="R59" s="68"/>
      <c r="S59" s="67"/>
      <c r="T59" s="67"/>
      <c r="U59" s="75" t="str">
        <f t="shared" si="9"/>
        <v/>
      </c>
      <c r="V59" s="70" t="str">
        <f t="shared" si="10"/>
        <v/>
      </c>
      <c r="W59" s="69"/>
      <c r="X59" s="68"/>
      <c r="Y59" s="70" t="str" cm="1">
        <f t="array" ref="Y59">IF(AND(G59="A.5) kompr. Bestandeshöhe",W59&lt;&gt;"",X59&gt;0),ROUND(X59*(INDEX(LINEST(_xlfn._xlws.FILTER('D) Ertrag kompr. Bestandeshöhe'!$V$5:$V$999,('D) Ertrag kompr. Bestandeshöhe'!$J$5:$J$999=W59)*('D) Ertrag kompr. Bestandeshöhe'!$K$5:$K$999&lt;&gt;"")*('D) Ertrag kompr. Bestandeshöhe'!$V$5:$V$999&lt;&gt;"")),
      _xlfn._xlws.FILTER('D) Ertrag kompr. Bestandeshöhe'!$K$5:$K$999,('D) Ertrag kompr. Bestandeshöhe'!$J$5:$J$999=W59)*('D) Ertrag kompr. Bestandeshöhe'!$K$5:$K$999&lt;&gt;"")*('D) Ertrag kompr. Bestandeshöhe'!$V$5:$V$999&lt;&gt;"")),
      TRUE, FALSE),
    1))+(INDEX(LINEST(_xlfn._xlws.FILTER('D) Ertrag kompr. Bestandeshöhe'!$V$5:$V$999,('D) Ertrag kompr. Bestandeshöhe'!$J$5:$J$999=W59)*('D) Ertrag kompr. Bestandeshöhe'!$K$5:$K$999&lt;&gt;"")*('D) Ertrag kompr. Bestandeshöhe'!$V$5:$V$999&lt;&gt;"")),
      _xlfn._xlws.FILTER('D) Ertrag kompr. Bestandeshöhe'!$K$5:$K$999,('D) Ertrag kompr. Bestandeshöhe'!$J$5:$J$999=W59)*('D) Ertrag kompr. Bestandeshöhe'!$K$5:$K$999&lt;&gt;"")*('D) Ertrag kompr. Bestandeshöhe'!$V$5:$V$999&lt;&gt;"")),
      TRUE, FALSE),
    2)),0),"")</f>
        <v/>
      </c>
      <c r="Z59" s="100" cm="1">
        <f t="array" ref="Z59">IFERROR(AVERAGE(_xlfn._xlws.FILTER('D) Ertrag kompr. Bestandeshöhe'!$O$5:$O$999,('D) Ertrag kompr. Bestandeshöhe'!$J$5:$J$999=$W59)*('D) Ertrag kompr. Bestandeshöhe'!$O$5:$O$999&lt;&gt;""))),18)</f>
        <v>18</v>
      </c>
      <c r="AA59" s="78"/>
      <c r="AB59" s="80"/>
      <c r="AC59" s="43"/>
      <c r="AD59" s="83" t="str">
        <f>IFERROR(IF(AND(G59='F) Hilfsrechnung'!$I$4,J59&gt;0),J59,IF(AND(G59='F) Hilfsrechnung'!$I$6,Y59&gt;0),Y59,IF(AND(G59='F) Hilfsrechnung'!$I$5,V59&gt;0),V59,""))),"")</f>
        <v/>
      </c>
      <c r="AE59" s="94" t="str">
        <f t="shared" si="7"/>
        <v/>
      </c>
      <c r="AF59" s="133" t="str">
        <f>IF(AG59&lt;&gt;"",'F) Hilfsrechnung'!$K$4/(AG59/AD59),"")</f>
        <v/>
      </c>
      <c r="AG59" s="70" t="str">
        <f>IF(AND(ISNUMBER(AB59),AD59&lt;&gt;""),((INDEX('F) Hilfsrechnung'!$A$2:$B$5,MATCH(AC59,'F) Hilfsrechnung'!$A$2:$A$5,0),2)*AB59/100)+('F) Hilfsrechnung'!$B$7*(100-AB59)/100))*AD59,"")</f>
        <v/>
      </c>
      <c r="AH59" s="57"/>
      <c r="AI59" s="85"/>
      <c r="AJ59" s="84"/>
      <c r="AK59" s="74"/>
      <c r="AL59" s="86" t="str">
        <f>IF(AND(ISNUMBER(AJ59),AK59=""),ROUND('F) Hilfsrechnung'!$K$4/AJ59,0),IF(AND(ISNUMBER(AJ59),ISNUMBER(AK59)),ROUND(AK59/AJ59,0),""))</f>
        <v/>
      </c>
      <c r="AM59" s="98" t="str">
        <f t="shared" si="11"/>
        <v/>
      </c>
      <c r="AN59" s="87" t="str">
        <f t="shared" si="8"/>
        <v/>
      </c>
    </row>
    <row r="60" spans="1:40" x14ac:dyDescent="0.25">
      <c r="A60" s="89">
        <v>55</v>
      </c>
      <c r="B60" s="73"/>
      <c r="C60" s="73"/>
      <c r="D60" s="73"/>
      <c r="E60" s="73"/>
      <c r="F60" s="73"/>
      <c r="G60" s="60"/>
      <c r="H60" s="245"/>
      <c r="I60" s="223"/>
      <c r="J60" s="81" t="str">
        <f t="shared" si="4"/>
        <v/>
      </c>
      <c r="K60" s="226"/>
      <c r="L60" s="71"/>
      <c r="M60" s="71"/>
      <c r="N60" s="71"/>
      <c r="O60" s="71"/>
      <c r="P60" s="72" t="str">
        <f t="shared" si="5"/>
        <v/>
      </c>
      <c r="Q60" s="70" t="str">
        <f t="shared" si="6"/>
        <v/>
      </c>
      <c r="R60" s="68"/>
      <c r="S60" s="67"/>
      <c r="T60" s="67"/>
      <c r="U60" s="75" t="str">
        <f t="shared" si="9"/>
        <v/>
      </c>
      <c r="V60" s="70" t="str">
        <f t="shared" si="10"/>
        <v/>
      </c>
      <c r="W60" s="69"/>
      <c r="X60" s="68"/>
      <c r="Y60" s="70" t="str" cm="1">
        <f t="array" ref="Y60">IF(AND(G60="A.5) kompr. Bestandeshöhe",W60&lt;&gt;"",X60&gt;0),ROUND(X60*(INDEX(LINEST(_xlfn._xlws.FILTER('D) Ertrag kompr. Bestandeshöhe'!$V$5:$V$999,('D) Ertrag kompr. Bestandeshöhe'!$J$5:$J$999=W60)*('D) Ertrag kompr. Bestandeshöhe'!$K$5:$K$999&lt;&gt;"")*('D) Ertrag kompr. Bestandeshöhe'!$V$5:$V$999&lt;&gt;"")),
      _xlfn._xlws.FILTER('D) Ertrag kompr. Bestandeshöhe'!$K$5:$K$999,('D) Ertrag kompr. Bestandeshöhe'!$J$5:$J$999=W60)*('D) Ertrag kompr. Bestandeshöhe'!$K$5:$K$999&lt;&gt;"")*('D) Ertrag kompr. Bestandeshöhe'!$V$5:$V$999&lt;&gt;"")),
      TRUE, FALSE),
    1))+(INDEX(LINEST(_xlfn._xlws.FILTER('D) Ertrag kompr. Bestandeshöhe'!$V$5:$V$999,('D) Ertrag kompr. Bestandeshöhe'!$J$5:$J$999=W60)*('D) Ertrag kompr. Bestandeshöhe'!$K$5:$K$999&lt;&gt;"")*('D) Ertrag kompr. Bestandeshöhe'!$V$5:$V$999&lt;&gt;"")),
      _xlfn._xlws.FILTER('D) Ertrag kompr. Bestandeshöhe'!$K$5:$K$999,('D) Ertrag kompr. Bestandeshöhe'!$J$5:$J$999=W60)*('D) Ertrag kompr. Bestandeshöhe'!$K$5:$K$999&lt;&gt;"")*('D) Ertrag kompr. Bestandeshöhe'!$V$5:$V$999&lt;&gt;"")),
      TRUE, FALSE),
    2)),0),"")</f>
        <v/>
      </c>
      <c r="Z60" s="100" cm="1">
        <f t="array" ref="Z60">IFERROR(AVERAGE(_xlfn._xlws.FILTER('D) Ertrag kompr. Bestandeshöhe'!$O$5:$O$999,('D) Ertrag kompr. Bestandeshöhe'!$J$5:$J$999=$W60)*('D) Ertrag kompr. Bestandeshöhe'!$O$5:$O$999&lt;&gt;""))),18)</f>
        <v>18</v>
      </c>
      <c r="AA60" s="78"/>
      <c r="AB60" s="80"/>
      <c r="AC60" s="43"/>
      <c r="AD60" s="83" t="str">
        <f>IFERROR(IF(AND(G60='F) Hilfsrechnung'!$I$4,J60&gt;0),J60,IF(AND(G60='F) Hilfsrechnung'!$I$6,Y60&gt;0),Y60,IF(AND(G60='F) Hilfsrechnung'!$I$5,V60&gt;0),V60,""))),"")</f>
        <v/>
      </c>
      <c r="AE60" s="94" t="str">
        <f t="shared" si="7"/>
        <v/>
      </c>
      <c r="AF60" s="133" t="str">
        <f>IF(AG60&lt;&gt;"",'F) Hilfsrechnung'!$K$4/(AG60/AD60),"")</f>
        <v/>
      </c>
      <c r="AG60" s="70" t="str">
        <f>IF(AND(ISNUMBER(AB60),AD60&lt;&gt;""),((INDEX('F) Hilfsrechnung'!$A$2:$B$5,MATCH(AC60,'F) Hilfsrechnung'!$A$2:$A$5,0),2)*AB60/100)+('F) Hilfsrechnung'!$B$7*(100-AB60)/100))*AD60,"")</f>
        <v/>
      </c>
      <c r="AH60" s="57"/>
      <c r="AI60" s="85"/>
      <c r="AJ60" s="84"/>
      <c r="AK60" s="74"/>
      <c r="AL60" s="86" t="str">
        <f>IF(AND(ISNUMBER(AJ60),AK60=""),ROUND('F) Hilfsrechnung'!$K$4/AJ60,0),IF(AND(ISNUMBER(AJ60),ISNUMBER(AK60)),ROUND(AK60/AJ60,0),""))</f>
        <v/>
      </c>
      <c r="AM60" s="98" t="str">
        <f t="shared" si="11"/>
        <v/>
      </c>
      <c r="AN60" s="87" t="str">
        <f t="shared" si="8"/>
        <v/>
      </c>
    </row>
    <row r="61" spans="1:40" x14ac:dyDescent="0.25">
      <c r="A61" s="89">
        <v>56</v>
      </c>
      <c r="B61" s="73"/>
      <c r="C61" s="73"/>
      <c r="D61" s="73"/>
      <c r="E61" s="73"/>
      <c r="F61" s="73"/>
      <c r="G61" s="60"/>
      <c r="H61" s="245"/>
      <c r="I61" s="223"/>
      <c r="J61" s="81" t="str">
        <f t="shared" si="4"/>
        <v/>
      </c>
      <c r="K61" s="226"/>
      <c r="L61" s="71"/>
      <c r="M61" s="71"/>
      <c r="N61" s="71"/>
      <c r="O61" s="71"/>
      <c r="P61" s="72" t="str">
        <f t="shared" si="5"/>
        <v/>
      </c>
      <c r="Q61" s="70" t="str">
        <f t="shared" si="6"/>
        <v/>
      </c>
      <c r="R61" s="68"/>
      <c r="S61" s="67"/>
      <c r="T61" s="67"/>
      <c r="U61" s="75" t="str">
        <f t="shared" si="9"/>
        <v/>
      </c>
      <c r="V61" s="70" t="str">
        <f t="shared" si="10"/>
        <v/>
      </c>
      <c r="W61" s="69"/>
      <c r="X61" s="68"/>
      <c r="Y61" s="70" t="str" cm="1">
        <f t="array" ref="Y61">IF(AND(G61="A.5) kompr. Bestandeshöhe",W61&lt;&gt;"",X61&gt;0),ROUND(X61*(INDEX(LINEST(_xlfn._xlws.FILTER('D) Ertrag kompr. Bestandeshöhe'!$V$5:$V$999,('D) Ertrag kompr. Bestandeshöhe'!$J$5:$J$999=W61)*('D) Ertrag kompr. Bestandeshöhe'!$K$5:$K$999&lt;&gt;"")*('D) Ertrag kompr. Bestandeshöhe'!$V$5:$V$999&lt;&gt;"")),
      _xlfn._xlws.FILTER('D) Ertrag kompr. Bestandeshöhe'!$K$5:$K$999,('D) Ertrag kompr. Bestandeshöhe'!$J$5:$J$999=W61)*('D) Ertrag kompr. Bestandeshöhe'!$K$5:$K$999&lt;&gt;"")*('D) Ertrag kompr. Bestandeshöhe'!$V$5:$V$999&lt;&gt;"")),
      TRUE, FALSE),
    1))+(INDEX(LINEST(_xlfn._xlws.FILTER('D) Ertrag kompr. Bestandeshöhe'!$V$5:$V$999,('D) Ertrag kompr. Bestandeshöhe'!$J$5:$J$999=W61)*('D) Ertrag kompr. Bestandeshöhe'!$K$5:$K$999&lt;&gt;"")*('D) Ertrag kompr. Bestandeshöhe'!$V$5:$V$999&lt;&gt;"")),
      _xlfn._xlws.FILTER('D) Ertrag kompr. Bestandeshöhe'!$K$5:$K$999,('D) Ertrag kompr. Bestandeshöhe'!$J$5:$J$999=W61)*('D) Ertrag kompr. Bestandeshöhe'!$K$5:$K$999&lt;&gt;"")*('D) Ertrag kompr. Bestandeshöhe'!$V$5:$V$999&lt;&gt;"")),
      TRUE, FALSE),
    2)),0),"")</f>
        <v/>
      </c>
      <c r="Z61" s="100" cm="1">
        <f t="array" ref="Z61">IFERROR(AVERAGE(_xlfn._xlws.FILTER('D) Ertrag kompr. Bestandeshöhe'!$O$5:$O$999,('D) Ertrag kompr. Bestandeshöhe'!$J$5:$J$999=$W61)*('D) Ertrag kompr. Bestandeshöhe'!$O$5:$O$999&lt;&gt;""))),18)</f>
        <v>18</v>
      </c>
      <c r="AA61" s="78"/>
      <c r="AB61" s="80"/>
      <c r="AC61" s="43"/>
      <c r="AD61" s="83" t="str">
        <f>IFERROR(IF(AND(G61='F) Hilfsrechnung'!$I$4,J61&gt;0),J61,IF(AND(G61='F) Hilfsrechnung'!$I$6,Y61&gt;0),Y61,IF(AND(G61='F) Hilfsrechnung'!$I$5,V61&gt;0),V61,""))),"")</f>
        <v/>
      </c>
      <c r="AE61" s="94" t="str">
        <f t="shared" si="7"/>
        <v/>
      </c>
      <c r="AF61" s="133" t="str">
        <f>IF(AG61&lt;&gt;"",'F) Hilfsrechnung'!$K$4/(AG61/AD61),"")</f>
        <v/>
      </c>
      <c r="AG61" s="70" t="str">
        <f>IF(AND(ISNUMBER(AB61),AD61&lt;&gt;""),((INDEX('F) Hilfsrechnung'!$A$2:$B$5,MATCH(AC61,'F) Hilfsrechnung'!$A$2:$A$5,0),2)*AB61/100)+('F) Hilfsrechnung'!$B$7*(100-AB61)/100))*AD61,"")</f>
        <v/>
      </c>
      <c r="AH61" s="57"/>
      <c r="AI61" s="85"/>
      <c r="AJ61" s="84"/>
      <c r="AK61" s="74"/>
      <c r="AL61" s="86" t="str">
        <f>IF(AND(ISNUMBER(AJ61),AK61=""),ROUND('F) Hilfsrechnung'!$K$4/AJ61,0),IF(AND(ISNUMBER(AJ61),ISNUMBER(AK61)),ROUND(AK61/AJ61,0),""))</f>
        <v/>
      </c>
      <c r="AM61" s="98" t="str">
        <f t="shared" si="11"/>
        <v/>
      </c>
      <c r="AN61" s="87" t="str">
        <f t="shared" si="8"/>
        <v/>
      </c>
    </row>
    <row r="62" spans="1:40" x14ac:dyDescent="0.25">
      <c r="A62" s="89">
        <v>57</v>
      </c>
      <c r="B62" s="73"/>
      <c r="C62" s="73"/>
      <c r="D62" s="73"/>
      <c r="E62" s="73"/>
      <c r="F62" s="73"/>
      <c r="G62" s="60"/>
      <c r="H62" s="245"/>
      <c r="I62" s="223"/>
      <c r="J62" s="81" t="str">
        <f t="shared" si="4"/>
        <v/>
      </c>
      <c r="K62" s="226"/>
      <c r="L62" s="71"/>
      <c r="M62" s="71"/>
      <c r="N62" s="71"/>
      <c r="O62" s="71"/>
      <c r="P62" s="72" t="str">
        <f t="shared" si="5"/>
        <v/>
      </c>
      <c r="Q62" s="70" t="str">
        <f t="shared" si="6"/>
        <v/>
      </c>
      <c r="R62" s="68"/>
      <c r="S62" s="67"/>
      <c r="T62" s="67"/>
      <c r="U62" s="75" t="str">
        <f t="shared" si="9"/>
        <v/>
      </c>
      <c r="V62" s="70" t="str">
        <f t="shared" si="10"/>
        <v/>
      </c>
      <c r="W62" s="69"/>
      <c r="X62" s="68"/>
      <c r="Y62" s="70" t="str" cm="1">
        <f t="array" ref="Y62">IF(AND(G62="A.5) kompr. Bestandeshöhe",W62&lt;&gt;"",X62&gt;0),ROUND(X62*(INDEX(LINEST(_xlfn._xlws.FILTER('D) Ertrag kompr. Bestandeshöhe'!$V$5:$V$999,('D) Ertrag kompr. Bestandeshöhe'!$J$5:$J$999=W62)*('D) Ertrag kompr. Bestandeshöhe'!$K$5:$K$999&lt;&gt;"")*('D) Ertrag kompr. Bestandeshöhe'!$V$5:$V$999&lt;&gt;"")),
      _xlfn._xlws.FILTER('D) Ertrag kompr. Bestandeshöhe'!$K$5:$K$999,('D) Ertrag kompr. Bestandeshöhe'!$J$5:$J$999=W62)*('D) Ertrag kompr. Bestandeshöhe'!$K$5:$K$999&lt;&gt;"")*('D) Ertrag kompr. Bestandeshöhe'!$V$5:$V$999&lt;&gt;"")),
      TRUE, FALSE),
    1))+(INDEX(LINEST(_xlfn._xlws.FILTER('D) Ertrag kompr. Bestandeshöhe'!$V$5:$V$999,('D) Ertrag kompr. Bestandeshöhe'!$J$5:$J$999=W62)*('D) Ertrag kompr. Bestandeshöhe'!$K$5:$K$999&lt;&gt;"")*('D) Ertrag kompr. Bestandeshöhe'!$V$5:$V$999&lt;&gt;"")),
      _xlfn._xlws.FILTER('D) Ertrag kompr. Bestandeshöhe'!$K$5:$K$999,('D) Ertrag kompr. Bestandeshöhe'!$J$5:$J$999=W62)*('D) Ertrag kompr. Bestandeshöhe'!$K$5:$K$999&lt;&gt;"")*('D) Ertrag kompr. Bestandeshöhe'!$V$5:$V$999&lt;&gt;"")),
      TRUE, FALSE),
    2)),0),"")</f>
        <v/>
      </c>
      <c r="Z62" s="100" cm="1">
        <f t="array" ref="Z62">IFERROR(AVERAGE(_xlfn._xlws.FILTER('D) Ertrag kompr. Bestandeshöhe'!$O$5:$O$999,('D) Ertrag kompr. Bestandeshöhe'!$J$5:$J$999=$W62)*('D) Ertrag kompr. Bestandeshöhe'!$O$5:$O$999&lt;&gt;""))),18)</f>
        <v>18</v>
      </c>
      <c r="AA62" s="78"/>
      <c r="AB62" s="80"/>
      <c r="AC62" s="43"/>
      <c r="AD62" s="83" t="str">
        <f>IFERROR(IF(AND(G62='F) Hilfsrechnung'!$I$4,J62&gt;0),J62,IF(AND(G62='F) Hilfsrechnung'!$I$6,Y62&gt;0),Y62,IF(AND(G62='F) Hilfsrechnung'!$I$5,V62&gt;0),V62,""))),"")</f>
        <v/>
      </c>
      <c r="AE62" s="94" t="str">
        <f t="shared" si="7"/>
        <v/>
      </c>
      <c r="AF62" s="133" t="str">
        <f>IF(AG62&lt;&gt;"",'F) Hilfsrechnung'!$K$4/(AG62/AD62),"")</f>
        <v/>
      </c>
      <c r="AG62" s="70" t="str">
        <f>IF(AND(ISNUMBER(AB62),AD62&lt;&gt;""),((INDEX('F) Hilfsrechnung'!$A$2:$B$5,MATCH(AC62,'F) Hilfsrechnung'!$A$2:$A$5,0),2)*AB62/100)+('F) Hilfsrechnung'!$B$7*(100-AB62)/100))*AD62,"")</f>
        <v/>
      </c>
      <c r="AH62" s="57"/>
      <c r="AI62" s="85"/>
      <c r="AJ62" s="84"/>
      <c r="AK62" s="74"/>
      <c r="AL62" s="86" t="str">
        <f>IF(AND(ISNUMBER(AJ62),AK62=""),ROUND('F) Hilfsrechnung'!$K$4/AJ62,0),IF(AND(ISNUMBER(AJ62),ISNUMBER(AK62)),ROUND(AK62/AJ62,0),""))</f>
        <v/>
      </c>
      <c r="AM62" s="98" t="str">
        <f t="shared" si="11"/>
        <v/>
      </c>
      <c r="AN62" s="87" t="str">
        <f t="shared" si="8"/>
        <v/>
      </c>
    </row>
    <row r="63" spans="1:40" x14ac:dyDescent="0.25">
      <c r="A63" s="89">
        <v>58</v>
      </c>
      <c r="B63" s="73"/>
      <c r="C63" s="73"/>
      <c r="D63" s="73"/>
      <c r="E63" s="73"/>
      <c r="F63" s="73"/>
      <c r="G63" s="60"/>
      <c r="H63" s="245"/>
      <c r="I63" s="223"/>
      <c r="J63" s="81" t="str">
        <f t="shared" si="4"/>
        <v/>
      </c>
      <c r="K63" s="226"/>
      <c r="L63" s="71"/>
      <c r="M63" s="71"/>
      <c r="N63" s="71"/>
      <c r="O63" s="71"/>
      <c r="P63" s="72" t="str">
        <f t="shared" si="5"/>
        <v/>
      </c>
      <c r="Q63" s="70" t="str">
        <f t="shared" si="6"/>
        <v/>
      </c>
      <c r="R63" s="68"/>
      <c r="S63" s="67"/>
      <c r="T63" s="67"/>
      <c r="U63" s="75" t="str">
        <f t="shared" si="9"/>
        <v/>
      </c>
      <c r="V63" s="70" t="str">
        <f t="shared" si="10"/>
        <v/>
      </c>
      <c r="W63" s="69"/>
      <c r="X63" s="68"/>
      <c r="Y63" s="70" t="str" cm="1">
        <f t="array" ref="Y63">IF(AND(G63="A.5) kompr. Bestandeshöhe",W63&lt;&gt;"",X63&gt;0),ROUND(X63*(INDEX(LINEST(_xlfn._xlws.FILTER('D) Ertrag kompr. Bestandeshöhe'!$V$5:$V$999,('D) Ertrag kompr. Bestandeshöhe'!$J$5:$J$999=W63)*('D) Ertrag kompr. Bestandeshöhe'!$K$5:$K$999&lt;&gt;"")*('D) Ertrag kompr. Bestandeshöhe'!$V$5:$V$999&lt;&gt;"")),
      _xlfn._xlws.FILTER('D) Ertrag kompr. Bestandeshöhe'!$K$5:$K$999,('D) Ertrag kompr. Bestandeshöhe'!$J$5:$J$999=W63)*('D) Ertrag kompr. Bestandeshöhe'!$K$5:$K$999&lt;&gt;"")*('D) Ertrag kompr. Bestandeshöhe'!$V$5:$V$999&lt;&gt;"")),
      TRUE, FALSE),
    1))+(INDEX(LINEST(_xlfn._xlws.FILTER('D) Ertrag kompr. Bestandeshöhe'!$V$5:$V$999,('D) Ertrag kompr. Bestandeshöhe'!$J$5:$J$999=W63)*('D) Ertrag kompr. Bestandeshöhe'!$K$5:$K$999&lt;&gt;"")*('D) Ertrag kompr. Bestandeshöhe'!$V$5:$V$999&lt;&gt;"")),
      _xlfn._xlws.FILTER('D) Ertrag kompr. Bestandeshöhe'!$K$5:$K$999,('D) Ertrag kompr. Bestandeshöhe'!$J$5:$J$999=W63)*('D) Ertrag kompr. Bestandeshöhe'!$K$5:$K$999&lt;&gt;"")*('D) Ertrag kompr. Bestandeshöhe'!$V$5:$V$999&lt;&gt;"")),
      TRUE, FALSE),
    2)),0),"")</f>
        <v/>
      </c>
      <c r="Z63" s="100" cm="1">
        <f t="array" ref="Z63">IFERROR(AVERAGE(_xlfn._xlws.FILTER('D) Ertrag kompr. Bestandeshöhe'!$O$5:$O$999,('D) Ertrag kompr. Bestandeshöhe'!$J$5:$J$999=$W63)*('D) Ertrag kompr. Bestandeshöhe'!$O$5:$O$999&lt;&gt;""))),18)</f>
        <v>18</v>
      </c>
      <c r="AA63" s="78"/>
      <c r="AB63" s="80"/>
      <c r="AC63" s="43"/>
      <c r="AD63" s="83" t="str">
        <f>IFERROR(IF(AND(G63='F) Hilfsrechnung'!$I$4,J63&gt;0),J63,IF(AND(G63='F) Hilfsrechnung'!$I$6,Y63&gt;0),Y63,IF(AND(G63='F) Hilfsrechnung'!$I$5,V63&gt;0),V63,""))),"")</f>
        <v/>
      </c>
      <c r="AE63" s="94" t="str">
        <f t="shared" si="7"/>
        <v/>
      </c>
      <c r="AF63" s="133" t="str">
        <f>IF(AG63&lt;&gt;"",'F) Hilfsrechnung'!$K$4/(AG63/AD63),"")</f>
        <v/>
      </c>
      <c r="AG63" s="70" t="str">
        <f>IF(AND(ISNUMBER(AB63),AD63&lt;&gt;""),((INDEX('F) Hilfsrechnung'!$A$2:$B$5,MATCH(AC63,'F) Hilfsrechnung'!$A$2:$A$5,0),2)*AB63/100)+('F) Hilfsrechnung'!$B$7*(100-AB63)/100))*AD63,"")</f>
        <v/>
      </c>
      <c r="AH63" s="57"/>
      <c r="AI63" s="85"/>
      <c r="AJ63" s="84"/>
      <c r="AK63" s="74"/>
      <c r="AL63" s="86" t="str">
        <f>IF(AND(ISNUMBER(AJ63),AK63=""),ROUND('F) Hilfsrechnung'!$K$4/AJ63,0),IF(AND(ISNUMBER(AJ63),ISNUMBER(AK63)),ROUND(AK63/AJ63,0),""))</f>
        <v/>
      </c>
      <c r="AM63" s="98" t="str">
        <f t="shared" si="11"/>
        <v/>
      </c>
      <c r="AN63" s="87" t="str">
        <f t="shared" si="8"/>
        <v/>
      </c>
    </row>
    <row r="64" spans="1:40" x14ac:dyDescent="0.25">
      <c r="A64" s="89">
        <v>59</v>
      </c>
      <c r="B64" s="73"/>
      <c r="C64" s="73"/>
      <c r="D64" s="73"/>
      <c r="E64" s="73"/>
      <c r="F64" s="73"/>
      <c r="G64" s="60"/>
      <c r="H64" s="245"/>
      <c r="I64" s="223"/>
      <c r="J64" s="81" t="str">
        <f t="shared" si="4"/>
        <v/>
      </c>
      <c r="K64" s="226"/>
      <c r="L64" s="71"/>
      <c r="M64" s="71"/>
      <c r="N64" s="71"/>
      <c r="O64" s="71"/>
      <c r="P64" s="72" t="str">
        <f t="shared" si="5"/>
        <v/>
      </c>
      <c r="Q64" s="70" t="str">
        <f t="shared" si="6"/>
        <v/>
      </c>
      <c r="R64" s="68"/>
      <c r="S64" s="67"/>
      <c r="T64" s="67"/>
      <c r="U64" s="75" t="str">
        <f t="shared" si="9"/>
        <v/>
      </c>
      <c r="V64" s="70" t="str">
        <f t="shared" si="10"/>
        <v/>
      </c>
      <c r="W64" s="69"/>
      <c r="X64" s="68"/>
      <c r="Y64" s="70" t="str" cm="1">
        <f t="array" ref="Y64">IF(AND(G64="A.5) kompr. Bestandeshöhe",W64&lt;&gt;"",X64&gt;0),ROUND(X64*(INDEX(LINEST(_xlfn._xlws.FILTER('D) Ertrag kompr. Bestandeshöhe'!$V$5:$V$999,('D) Ertrag kompr. Bestandeshöhe'!$J$5:$J$999=W64)*('D) Ertrag kompr. Bestandeshöhe'!$K$5:$K$999&lt;&gt;"")*('D) Ertrag kompr. Bestandeshöhe'!$V$5:$V$999&lt;&gt;"")),
      _xlfn._xlws.FILTER('D) Ertrag kompr. Bestandeshöhe'!$K$5:$K$999,('D) Ertrag kompr. Bestandeshöhe'!$J$5:$J$999=W64)*('D) Ertrag kompr. Bestandeshöhe'!$K$5:$K$999&lt;&gt;"")*('D) Ertrag kompr. Bestandeshöhe'!$V$5:$V$999&lt;&gt;"")),
      TRUE, FALSE),
    1))+(INDEX(LINEST(_xlfn._xlws.FILTER('D) Ertrag kompr. Bestandeshöhe'!$V$5:$V$999,('D) Ertrag kompr. Bestandeshöhe'!$J$5:$J$999=W64)*('D) Ertrag kompr. Bestandeshöhe'!$K$5:$K$999&lt;&gt;"")*('D) Ertrag kompr. Bestandeshöhe'!$V$5:$V$999&lt;&gt;"")),
      _xlfn._xlws.FILTER('D) Ertrag kompr. Bestandeshöhe'!$K$5:$K$999,('D) Ertrag kompr. Bestandeshöhe'!$J$5:$J$999=W64)*('D) Ertrag kompr. Bestandeshöhe'!$K$5:$K$999&lt;&gt;"")*('D) Ertrag kompr. Bestandeshöhe'!$V$5:$V$999&lt;&gt;"")),
      TRUE, FALSE),
    2)),0),"")</f>
        <v/>
      </c>
      <c r="Z64" s="100" cm="1">
        <f t="array" ref="Z64">IFERROR(AVERAGE(_xlfn._xlws.FILTER('D) Ertrag kompr. Bestandeshöhe'!$O$5:$O$999,('D) Ertrag kompr. Bestandeshöhe'!$J$5:$J$999=$W64)*('D) Ertrag kompr. Bestandeshöhe'!$O$5:$O$999&lt;&gt;""))),18)</f>
        <v>18</v>
      </c>
      <c r="AA64" s="78"/>
      <c r="AB64" s="80"/>
      <c r="AC64" s="43"/>
      <c r="AD64" s="83" t="str">
        <f>IFERROR(IF(AND(G64='F) Hilfsrechnung'!$I$4,J64&gt;0),J64,IF(AND(G64='F) Hilfsrechnung'!$I$6,Y64&gt;0),Y64,IF(AND(G64='F) Hilfsrechnung'!$I$5,V64&gt;0),V64,""))),"")</f>
        <v/>
      </c>
      <c r="AE64" s="94" t="str">
        <f t="shared" si="7"/>
        <v/>
      </c>
      <c r="AF64" s="133" t="str">
        <f>IF(AG64&lt;&gt;"",'F) Hilfsrechnung'!$K$4/(AG64/AD64),"")</f>
        <v/>
      </c>
      <c r="AG64" s="70" t="str">
        <f>IF(AND(ISNUMBER(AB64),AD64&lt;&gt;""),((INDEX('F) Hilfsrechnung'!$A$2:$B$5,MATCH(AC64,'F) Hilfsrechnung'!$A$2:$A$5,0),2)*AB64/100)+('F) Hilfsrechnung'!$B$7*(100-AB64)/100))*AD64,"")</f>
        <v/>
      </c>
      <c r="AH64" s="57"/>
      <c r="AI64" s="85"/>
      <c r="AJ64" s="84"/>
      <c r="AK64" s="74"/>
      <c r="AL64" s="86" t="str">
        <f>IF(AND(ISNUMBER(AJ64),AK64=""),ROUND('F) Hilfsrechnung'!$K$4/AJ64,0),IF(AND(ISNUMBER(AJ64),ISNUMBER(AK64)),ROUND(AK64/AJ64,0),""))</f>
        <v/>
      </c>
      <c r="AM64" s="98" t="str">
        <f t="shared" si="11"/>
        <v/>
      </c>
      <c r="AN64" s="87" t="str">
        <f t="shared" si="8"/>
        <v/>
      </c>
    </row>
    <row r="65" spans="1:40" x14ac:dyDescent="0.25">
      <c r="A65" s="89">
        <v>60</v>
      </c>
      <c r="B65" s="73"/>
      <c r="C65" s="73"/>
      <c r="D65" s="73"/>
      <c r="E65" s="73"/>
      <c r="F65" s="73"/>
      <c r="G65" s="60"/>
      <c r="H65" s="245"/>
      <c r="I65" s="223"/>
      <c r="J65" s="81" t="str">
        <f t="shared" si="4"/>
        <v/>
      </c>
      <c r="K65" s="226"/>
      <c r="L65" s="71"/>
      <c r="M65" s="71"/>
      <c r="N65" s="71"/>
      <c r="O65" s="71"/>
      <c r="P65" s="72" t="str">
        <f t="shared" si="5"/>
        <v/>
      </c>
      <c r="Q65" s="70" t="str">
        <f t="shared" si="6"/>
        <v/>
      </c>
      <c r="R65" s="68"/>
      <c r="S65" s="67"/>
      <c r="T65" s="67"/>
      <c r="U65" s="75" t="str">
        <f t="shared" si="9"/>
        <v/>
      </c>
      <c r="V65" s="70" t="str">
        <f t="shared" si="10"/>
        <v/>
      </c>
      <c r="W65" s="69"/>
      <c r="X65" s="68"/>
      <c r="Y65" s="70" t="str" cm="1">
        <f t="array" ref="Y65">IF(AND(G65="A.5) kompr. Bestandeshöhe",W65&lt;&gt;"",X65&gt;0),ROUND(X65*(INDEX(LINEST(_xlfn._xlws.FILTER('D) Ertrag kompr. Bestandeshöhe'!$V$5:$V$999,('D) Ertrag kompr. Bestandeshöhe'!$J$5:$J$999=W65)*('D) Ertrag kompr. Bestandeshöhe'!$K$5:$K$999&lt;&gt;"")*('D) Ertrag kompr. Bestandeshöhe'!$V$5:$V$999&lt;&gt;"")),
      _xlfn._xlws.FILTER('D) Ertrag kompr. Bestandeshöhe'!$K$5:$K$999,('D) Ertrag kompr. Bestandeshöhe'!$J$5:$J$999=W65)*('D) Ertrag kompr. Bestandeshöhe'!$K$5:$K$999&lt;&gt;"")*('D) Ertrag kompr. Bestandeshöhe'!$V$5:$V$999&lt;&gt;"")),
      TRUE, FALSE),
    1))+(INDEX(LINEST(_xlfn._xlws.FILTER('D) Ertrag kompr. Bestandeshöhe'!$V$5:$V$999,('D) Ertrag kompr. Bestandeshöhe'!$J$5:$J$999=W65)*('D) Ertrag kompr. Bestandeshöhe'!$K$5:$K$999&lt;&gt;"")*('D) Ertrag kompr. Bestandeshöhe'!$V$5:$V$999&lt;&gt;"")),
      _xlfn._xlws.FILTER('D) Ertrag kompr. Bestandeshöhe'!$K$5:$K$999,('D) Ertrag kompr. Bestandeshöhe'!$J$5:$J$999=W65)*('D) Ertrag kompr. Bestandeshöhe'!$K$5:$K$999&lt;&gt;"")*('D) Ertrag kompr. Bestandeshöhe'!$V$5:$V$999&lt;&gt;"")),
      TRUE, FALSE),
    2)),0),"")</f>
        <v/>
      </c>
      <c r="Z65" s="100" cm="1">
        <f t="array" ref="Z65">IFERROR(AVERAGE(_xlfn._xlws.FILTER('D) Ertrag kompr. Bestandeshöhe'!$O$5:$O$999,('D) Ertrag kompr. Bestandeshöhe'!$J$5:$J$999=$W65)*('D) Ertrag kompr. Bestandeshöhe'!$O$5:$O$999&lt;&gt;""))),18)</f>
        <v>18</v>
      </c>
      <c r="AA65" s="78"/>
      <c r="AB65" s="80"/>
      <c r="AC65" s="43"/>
      <c r="AD65" s="83" t="str">
        <f>IFERROR(IF(AND(G65='F) Hilfsrechnung'!$I$4,J65&gt;0),J65,IF(AND(G65='F) Hilfsrechnung'!$I$6,Y65&gt;0),Y65,IF(AND(G65='F) Hilfsrechnung'!$I$5,V65&gt;0),V65,""))),"")</f>
        <v/>
      </c>
      <c r="AE65" s="94" t="str">
        <f t="shared" si="7"/>
        <v/>
      </c>
      <c r="AF65" s="133" t="str">
        <f>IF(AG65&lt;&gt;"",'F) Hilfsrechnung'!$K$4/(AG65/AD65),"")</f>
        <v/>
      </c>
      <c r="AG65" s="70" t="str">
        <f>IF(AND(ISNUMBER(AB65),AD65&lt;&gt;""),((INDEX('F) Hilfsrechnung'!$A$2:$B$5,MATCH(AC65,'F) Hilfsrechnung'!$A$2:$A$5,0),2)*AB65/100)+('F) Hilfsrechnung'!$B$7*(100-AB65)/100))*AD65,"")</f>
        <v/>
      </c>
      <c r="AH65" s="57"/>
      <c r="AI65" s="85"/>
      <c r="AJ65" s="84"/>
      <c r="AK65" s="74"/>
      <c r="AL65" s="86" t="str">
        <f>IF(AND(ISNUMBER(AJ65),AK65=""),ROUND('F) Hilfsrechnung'!$K$4/AJ65,0),IF(AND(ISNUMBER(AJ65),ISNUMBER(AK65)),ROUND(AK65/AJ65,0),""))</f>
        <v/>
      </c>
      <c r="AM65" s="98" t="str">
        <f t="shared" si="11"/>
        <v/>
      </c>
      <c r="AN65" s="87" t="str">
        <f t="shared" si="8"/>
        <v/>
      </c>
    </row>
    <row r="66" spans="1:40" x14ac:dyDescent="0.25">
      <c r="A66" s="89">
        <v>61</v>
      </c>
      <c r="B66" s="73"/>
      <c r="C66" s="73"/>
      <c r="D66" s="73"/>
      <c r="E66" s="73"/>
      <c r="F66" s="73"/>
      <c r="G66" s="60"/>
      <c r="H66" s="245"/>
      <c r="I66" s="223"/>
      <c r="J66" s="81" t="str">
        <f t="shared" si="4"/>
        <v/>
      </c>
      <c r="K66" s="226"/>
      <c r="L66" s="71"/>
      <c r="M66" s="71"/>
      <c r="N66" s="71"/>
      <c r="O66" s="71"/>
      <c r="P66" s="72" t="str">
        <f t="shared" si="5"/>
        <v/>
      </c>
      <c r="Q66" s="70" t="str">
        <f t="shared" si="6"/>
        <v/>
      </c>
      <c r="R66" s="68"/>
      <c r="S66" s="67"/>
      <c r="T66" s="67"/>
      <c r="U66" s="75" t="str">
        <f t="shared" si="9"/>
        <v/>
      </c>
      <c r="V66" s="70" t="str">
        <f t="shared" si="10"/>
        <v/>
      </c>
      <c r="W66" s="69"/>
      <c r="X66" s="68"/>
      <c r="Y66" s="70" t="str" cm="1">
        <f t="array" ref="Y66">IF(AND(G66="A.5) kompr. Bestandeshöhe",W66&lt;&gt;"",X66&gt;0),ROUND(X66*(INDEX(LINEST(_xlfn._xlws.FILTER('D) Ertrag kompr. Bestandeshöhe'!$V$5:$V$999,('D) Ertrag kompr. Bestandeshöhe'!$J$5:$J$999=W66)*('D) Ertrag kompr. Bestandeshöhe'!$K$5:$K$999&lt;&gt;"")*('D) Ertrag kompr. Bestandeshöhe'!$V$5:$V$999&lt;&gt;"")),
      _xlfn._xlws.FILTER('D) Ertrag kompr. Bestandeshöhe'!$K$5:$K$999,('D) Ertrag kompr. Bestandeshöhe'!$J$5:$J$999=W66)*('D) Ertrag kompr. Bestandeshöhe'!$K$5:$K$999&lt;&gt;"")*('D) Ertrag kompr. Bestandeshöhe'!$V$5:$V$999&lt;&gt;"")),
      TRUE, FALSE),
    1))+(INDEX(LINEST(_xlfn._xlws.FILTER('D) Ertrag kompr. Bestandeshöhe'!$V$5:$V$999,('D) Ertrag kompr. Bestandeshöhe'!$J$5:$J$999=W66)*('D) Ertrag kompr. Bestandeshöhe'!$K$5:$K$999&lt;&gt;"")*('D) Ertrag kompr. Bestandeshöhe'!$V$5:$V$999&lt;&gt;"")),
      _xlfn._xlws.FILTER('D) Ertrag kompr. Bestandeshöhe'!$K$5:$K$999,('D) Ertrag kompr. Bestandeshöhe'!$J$5:$J$999=W66)*('D) Ertrag kompr. Bestandeshöhe'!$K$5:$K$999&lt;&gt;"")*('D) Ertrag kompr. Bestandeshöhe'!$V$5:$V$999&lt;&gt;"")),
      TRUE, FALSE),
    2)),0),"")</f>
        <v/>
      </c>
      <c r="Z66" s="100" cm="1">
        <f t="array" ref="Z66">IFERROR(AVERAGE(_xlfn._xlws.FILTER('D) Ertrag kompr. Bestandeshöhe'!$O$5:$O$999,('D) Ertrag kompr. Bestandeshöhe'!$J$5:$J$999=$W66)*('D) Ertrag kompr. Bestandeshöhe'!$O$5:$O$999&lt;&gt;""))),18)</f>
        <v>18</v>
      </c>
      <c r="AA66" s="78"/>
      <c r="AB66" s="80"/>
      <c r="AC66" s="43"/>
      <c r="AD66" s="83" t="str">
        <f>IFERROR(IF(AND(G66='F) Hilfsrechnung'!$I$4,J66&gt;0),J66,IF(AND(G66='F) Hilfsrechnung'!$I$6,Y66&gt;0),Y66,IF(AND(G66='F) Hilfsrechnung'!$I$5,V66&gt;0),V66,""))),"")</f>
        <v/>
      </c>
      <c r="AE66" s="94" t="str">
        <f t="shared" si="7"/>
        <v/>
      </c>
      <c r="AF66" s="133" t="str">
        <f>IF(AG66&lt;&gt;"",'F) Hilfsrechnung'!$K$4/(AG66/AD66),"")</f>
        <v/>
      </c>
      <c r="AG66" s="70" t="str">
        <f>IF(AND(ISNUMBER(AB66),AD66&lt;&gt;""),((INDEX('F) Hilfsrechnung'!$A$2:$B$5,MATCH(AC66,'F) Hilfsrechnung'!$A$2:$A$5,0),2)*AB66/100)+('F) Hilfsrechnung'!$B$7*(100-AB66)/100))*AD66,"")</f>
        <v/>
      </c>
      <c r="AH66" s="57"/>
      <c r="AI66" s="85"/>
      <c r="AJ66" s="84"/>
      <c r="AK66" s="74"/>
      <c r="AL66" s="86" t="str">
        <f>IF(AND(ISNUMBER(AJ66),AK66=""),ROUND('F) Hilfsrechnung'!$K$4/AJ66,0),IF(AND(ISNUMBER(AJ66),ISNUMBER(AK66)),ROUND(AK66/AJ66,0),""))</f>
        <v/>
      </c>
      <c r="AM66" s="98" t="str">
        <f t="shared" si="11"/>
        <v/>
      </c>
      <c r="AN66" s="87" t="str">
        <f t="shared" si="8"/>
        <v/>
      </c>
    </row>
    <row r="67" spans="1:40" x14ac:dyDescent="0.25">
      <c r="A67" s="89">
        <v>62</v>
      </c>
      <c r="B67" s="73"/>
      <c r="C67" s="73"/>
      <c r="D67" s="73"/>
      <c r="E67" s="73"/>
      <c r="F67" s="73"/>
      <c r="G67" s="60"/>
      <c r="H67" s="245"/>
      <c r="I67" s="223"/>
      <c r="J67" s="81" t="str">
        <f t="shared" si="4"/>
        <v/>
      </c>
      <c r="K67" s="226"/>
      <c r="L67" s="71"/>
      <c r="M67" s="71"/>
      <c r="N67" s="71"/>
      <c r="O67" s="71"/>
      <c r="P67" s="72" t="str">
        <f t="shared" si="5"/>
        <v/>
      </c>
      <c r="Q67" s="70" t="str">
        <f t="shared" si="6"/>
        <v/>
      </c>
      <c r="R67" s="68"/>
      <c r="S67" s="67"/>
      <c r="T67" s="67"/>
      <c r="U67" s="75" t="str">
        <f t="shared" si="9"/>
        <v/>
      </c>
      <c r="V67" s="70" t="str">
        <f t="shared" si="10"/>
        <v/>
      </c>
      <c r="W67" s="69"/>
      <c r="X67" s="68"/>
      <c r="Y67" s="70" t="str" cm="1">
        <f t="array" ref="Y67">IF(AND(G67="A.5) kompr. Bestandeshöhe",W67&lt;&gt;"",X67&gt;0),ROUND(X67*(INDEX(LINEST(_xlfn._xlws.FILTER('D) Ertrag kompr. Bestandeshöhe'!$V$5:$V$999,('D) Ertrag kompr. Bestandeshöhe'!$J$5:$J$999=W67)*('D) Ertrag kompr. Bestandeshöhe'!$K$5:$K$999&lt;&gt;"")*('D) Ertrag kompr. Bestandeshöhe'!$V$5:$V$999&lt;&gt;"")),
      _xlfn._xlws.FILTER('D) Ertrag kompr. Bestandeshöhe'!$K$5:$K$999,('D) Ertrag kompr. Bestandeshöhe'!$J$5:$J$999=W67)*('D) Ertrag kompr. Bestandeshöhe'!$K$5:$K$999&lt;&gt;"")*('D) Ertrag kompr. Bestandeshöhe'!$V$5:$V$999&lt;&gt;"")),
      TRUE, FALSE),
    1))+(INDEX(LINEST(_xlfn._xlws.FILTER('D) Ertrag kompr. Bestandeshöhe'!$V$5:$V$999,('D) Ertrag kompr. Bestandeshöhe'!$J$5:$J$999=W67)*('D) Ertrag kompr. Bestandeshöhe'!$K$5:$K$999&lt;&gt;"")*('D) Ertrag kompr. Bestandeshöhe'!$V$5:$V$999&lt;&gt;"")),
      _xlfn._xlws.FILTER('D) Ertrag kompr. Bestandeshöhe'!$K$5:$K$999,('D) Ertrag kompr. Bestandeshöhe'!$J$5:$J$999=W67)*('D) Ertrag kompr. Bestandeshöhe'!$K$5:$K$999&lt;&gt;"")*('D) Ertrag kompr. Bestandeshöhe'!$V$5:$V$999&lt;&gt;"")),
      TRUE, FALSE),
    2)),0),"")</f>
        <v/>
      </c>
      <c r="Z67" s="100" cm="1">
        <f t="array" ref="Z67">IFERROR(AVERAGE(_xlfn._xlws.FILTER('D) Ertrag kompr. Bestandeshöhe'!$O$5:$O$999,('D) Ertrag kompr. Bestandeshöhe'!$J$5:$J$999=$W67)*('D) Ertrag kompr. Bestandeshöhe'!$O$5:$O$999&lt;&gt;""))),18)</f>
        <v>18</v>
      </c>
      <c r="AA67" s="78"/>
      <c r="AB67" s="80"/>
      <c r="AC67" s="43"/>
      <c r="AD67" s="83" t="str">
        <f>IFERROR(IF(AND(G67='F) Hilfsrechnung'!$I$4,J67&gt;0),J67,IF(AND(G67='F) Hilfsrechnung'!$I$6,Y67&gt;0),Y67,IF(AND(G67='F) Hilfsrechnung'!$I$5,V67&gt;0),V67,""))),"")</f>
        <v/>
      </c>
      <c r="AE67" s="94" t="str">
        <f t="shared" si="7"/>
        <v/>
      </c>
      <c r="AF67" s="133" t="str">
        <f>IF(AG67&lt;&gt;"",'F) Hilfsrechnung'!$K$4/(AG67/AD67),"")</f>
        <v/>
      </c>
      <c r="AG67" s="70" t="str">
        <f>IF(AND(ISNUMBER(AB67),AD67&lt;&gt;""),((INDEX('F) Hilfsrechnung'!$A$2:$B$5,MATCH(AC67,'F) Hilfsrechnung'!$A$2:$A$5,0),2)*AB67/100)+('F) Hilfsrechnung'!$B$7*(100-AB67)/100))*AD67,"")</f>
        <v/>
      </c>
      <c r="AH67" s="57"/>
      <c r="AI67" s="85"/>
      <c r="AJ67" s="84"/>
      <c r="AK67" s="74"/>
      <c r="AL67" s="86" t="str">
        <f>IF(AND(ISNUMBER(AJ67),AK67=""),ROUND('F) Hilfsrechnung'!$K$4/AJ67,0),IF(AND(ISNUMBER(AJ67),ISNUMBER(AK67)),ROUND(AK67/AJ67,0),""))</f>
        <v/>
      </c>
      <c r="AM67" s="98" t="str">
        <f t="shared" si="11"/>
        <v/>
      </c>
      <c r="AN67" s="87" t="str">
        <f t="shared" si="8"/>
        <v/>
      </c>
    </row>
    <row r="68" spans="1:40" x14ac:dyDescent="0.25">
      <c r="A68" s="89">
        <v>63</v>
      </c>
      <c r="B68" s="73"/>
      <c r="C68" s="73"/>
      <c r="D68" s="73"/>
      <c r="E68" s="73"/>
      <c r="F68" s="73"/>
      <c r="G68" s="60"/>
      <c r="H68" s="245"/>
      <c r="I68" s="223"/>
      <c r="J68" s="81" t="str">
        <f t="shared" si="4"/>
        <v/>
      </c>
      <c r="K68" s="226"/>
      <c r="L68" s="71"/>
      <c r="M68" s="71"/>
      <c r="N68" s="71"/>
      <c r="O68" s="71"/>
      <c r="P68" s="72" t="str">
        <f t="shared" si="5"/>
        <v/>
      </c>
      <c r="Q68" s="70" t="str">
        <f t="shared" si="6"/>
        <v/>
      </c>
      <c r="R68" s="68"/>
      <c r="S68" s="67"/>
      <c r="T68" s="67"/>
      <c r="U68" s="75" t="str">
        <f t="shared" si="9"/>
        <v/>
      </c>
      <c r="V68" s="70" t="str">
        <f t="shared" si="10"/>
        <v/>
      </c>
      <c r="W68" s="69"/>
      <c r="X68" s="68"/>
      <c r="Y68" s="70" t="str" cm="1">
        <f t="array" ref="Y68">IF(AND(G68="A.5) kompr. Bestandeshöhe",W68&lt;&gt;"",X68&gt;0),ROUND(X68*(INDEX(LINEST(_xlfn._xlws.FILTER('D) Ertrag kompr. Bestandeshöhe'!$V$5:$V$999,('D) Ertrag kompr. Bestandeshöhe'!$J$5:$J$999=W68)*('D) Ertrag kompr. Bestandeshöhe'!$K$5:$K$999&lt;&gt;"")*('D) Ertrag kompr. Bestandeshöhe'!$V$5:$V$999&lt;&gt;"")),
      _xlfn._xlws.FILTER('D) Ertrag kompr. Bestandeshöhe'!$K$5:$K$999,('D) Ertrag kompr. Bestandeshöhe'!$J$5:$J$999=W68)*('D) Ertrag kompr. Bestandeshöhe'!$K$5:$K$999&lt;&gt;"")*('D) Ertrag kompr. Bestandeshöhe'!$V$5:$V$999&lt;&gt;"")),
      TRUE, FALSE),
    1))+(INDEX(LINEST(_xlfn._xlws.FILTER('D) Ertrag kompr. Bestandeshöhe'!$V$5:$V$999,('D) Ertrag kompr. Bestandeshöhe'!$J$5:$J$999=W68)*('D) Ertrag kompr. Bestandeshöhe'!$K$5:$K$999&lt;&gt;"")*('D) Ertrag kompr. Bestandeshöhe'!$V$5:$V$999&lt;&gt;"")),
      _xlfn._xlws.FILTER('D) Ertrag kompr. Bestandeshöhe'!$K$5:$K$999,('D) Ertrag kompr. Bestandeshöhe'!$J$5:$J$999=W68)*('D) Ertrag kompr. Bestandeshöhe'!$K$5:$K$999&lt;&gt;"")*('D) Ertrag kompr. Bestandeshöhe'!$V$5:$V$999&lt;&gt;"")),
      TRUE, FALSE),
    2)),0),"")</f>
        <v/>
      </c>
      <c r="Z68" s="100" cm="1">
        <f t="array" ref="Z68">IFERROR(AVERAGE(_xlfn._xlws.FILTER('D) Ertrag kompr. Bestandeshöhe'!$O$5:$O$999,('D) Ertrag kompr. Bestandeshöhe'!$J$5:$J$999=$W68)*('D) Ertrag kompr. Bestandeshöhe'!$O$5:$O$999&lt;&gt;""))),18)</f>
        <v>18</v>
      </c>
      <c r="AA68" s="78"/>
      <c r="AB68" s="80"/>
      <c r="AC68" s="43"/>
      <c r="AD68" s="83" t="str">
        <f>IFERROR(IF(AND(G68='F) Hilfsrechnung'!$I$4,J68&gt;0),J68,IF(AND(G68='F) Hilfsrechnung'!$I$6,Y68&gt;0),Y68,IF(AND(G68='F) Hilfsrechnung'!$I$5,V68&gt;0),V68,""))),"")</f>
        <v/>
      </c>
      <c r="AE68" s="94" t="str">
        <f t="shared" si="7"/>
        <v/>
      </c>
      <c r="AF68" s="133" t="str">
        <f>IF(AG68&lt;&gt;"",'F) Hilfsrechnung'!$K$4/(AG68/AD68),"")</f>
        <v/>
      </c>
      <c r="AG68" s="70" t="str">
        <f>IF(AND(ISNUMBER(AB68),AD68&lt;&gt;""),((INDEX('F) Hilfsrechnung'!$A$2:$B$5,MATCH(AC68,'F) Hilfsrechnung'!$A$2:$A$5,0),2)*AB68/100)+('F) Hilfsrechnung'!$B$7*(100-AB68)/100))*AD68,"")</f>
        <v/>
      </c>
      <c r="AH68" s="57"/>
      <c r="AI68" s="85"/>
      <c r="AJ68" s="84"/>
      <c r="AK68" s="74"/>
      <c r="AL68" s="86" t="str">
        <f>IF(AND(ISNUMBER(AJ68),AK68=""),ROUND('F) Hilfsrechnung'!$K$4/AJ68,0),IF(AND(ISNUMBER(AJ68),ISNUMBER(AK68)),ROUND(AK68/AJ68,0),""))</f>
        <v/>
      </c>
      <c r="AM68" s="98" t="str">
        <f t="shared" si="11"/>
        <v/>
      </c>
      <c r="AN68" s="87" t="str">
        <f t="shared" si="8"/>
        <v/>
      </c>
    </row>
    <row r="69" spans="1:40" x14ac:dyDescent="0.25">
      <c r="A69" s="89">
        <v>64</v>
      </c>
      <c r="B69" s="73"/>
      <c r="C69" s="73"/>
      <c r="D69" s="73"/>
      <c r="E69" s="73"/>
      <c r="F69" s="73"/>
      <c r="G69" s="60"/>
      <c r="H69" s="245"/>
      <c r="I69" s="223"/>
      <c r="J69" s="81" t="str">
        <f t="shared" si="4"/>
        <v/>
      </c>
      <c r="K69" s="226"/>
      <c r="L69" s="71"/>
      <c r="M69" s="71"/>
      <c r="N69" s="71"/>
      <c r="O69" s="71"/>
      <c r="P69" s="72" t="str">
        <f t="shared" si="5"/>
        <v/>
      </c>
      <c r="Q69" s="70" t="str">
        <f t="shared" si="6"/>
        <v/>
      </c>
      <c r="R69" s="68"/>
      <c r="S69" s="67"/>
      <c r="T69" s="67"/>
      <c r="U69" s="75" t="str">
        <f t="shared" si="9"/>
        <v/>
      </c>
      <c r="V69" s="70" t="str">
        <f t="shared" si="10"/>
        <v/>
      </c>
      <c r="W69" s="69"/>
      <c r="X69" s="68"/>
      <c r="Y69" s="70" t="str" cm="1">
        <f t="array" ref="Y69">IF(AND(G69="A.5) kompr. Bestandeshöhe",W69&lt;&gt;"",X69&gt;0),ROUND(X69*(INDEX(LINEST(_xlfn._xlws.FILTER('D) Ertrag kompr. Bestandeshöhe'!$V$5:$V$999,('D) Ertrag kompr. Bestandeshöhe'!$J$5:$J$999=W69)*('D) Ertrag kompr. Bestandeshöhe'!$K$5:$K$999&lt;&gt;"")*('D) Ertrag kompr. Bestandeshöhe'!$V$5:$V$999&lt;&gt;"")),
      _xlfn._xlws.FILTER('D) Ertrag kompr. Bestandeshöhe'!$K$5:$K$999,('D) Ertrag kompr. Bestandeshöhe'!$J$5:$J$999=W69)*('D) Ertrag kompr. Bestandeshöhe'!$K$5:$K$999&lt;&gt;"")*('D) Ertrag kompr. Bestandeshöhe'!$V$5:$V$999&lt;&gt;"")),
      TRUE, FALSE),
    1))+(INDEX(LINEST(_xlfn._xlws.FILTER('D) Ertrag kompr. Bestandeshöhe'!$V$5:$V$999,('D) Ertrag kompr. Bestandeshöhe'!$J$5:$J$999=W69)*('D) Ertrag kompr. Bestandeshöhe'!$K$5:$K$999&lt;&gt;"")*('D) Ertrag kompr. Bestandeshöhe'!$V$5:$V$999&lt;&gt;"")),
      _xlfn._xlws.FILTER('D) Ertrag kompr. Bestandeshöhe'!$K$5:$K$999,('D) Ertrag kompr. Bestandeshöhe'!$J$5:$J$999=W69)*('D) Ertrag kompr. Bestandeshöhe'!$K$5:$K$999&lt;&gt;"")*('D) Ertrag kompr. Bestandeshöhe'!$V$5:$V$999&lt;&gt;"")),
      TRUE, FALSE),
    2)),0),"")</f>
        <v/>
      </c>
      <c r="Z69" s="100" cm="1">
        <f t="array" ref="Z69">IFERROR(AVERAGE(_xlfn._xlws.FILTER('D) Ertrag kompr. Bestandeshöhe'!$O$5:$O$999,('D) Ertrag kompr. Bestandeshöhe'!$J$5:$J$999=$W69)*('D) Ertrag kompr. Bestandeshöhe'!$O$5:$O$999&lt;&gt;""))),18)</f>
        <v>18</v>
      </c>
      <c r="AA69" s="78"/>
      <c r="AB69" s="80"/>
      <c r="AC69" s="43"/>
      <c r="AD69" s="83" t="str">
        <f>IFERROR(IF(AND(G69='F) Hilfsrechnung'!$I$4,J69&gt;0),J69,IF(AND(G69='F) Hilfsrechnung'!$I$6,Y69&gt;0),Y69,IF(AND(G69='F) Hilfsrechnung'!$I$5,V69&gt;0),V69,""))),"")</f>
        <v/>
      </c>
      <c r="AE69" s="94" t="str">
        <f t="shared" si="7"/>
        <v/>
      </c>
      <c r="AF69" s="133" t="str">
        <f>IF(AG69&lt;&gt;"",'F) Hilfsrechnung'!$K$4/(AG69/AD69),"")</f>
        <v/>
      </c>
      <c r="AG69" s="70" t="str">
        <f>IF(AND(ISNUMBER(AB69),AD69&lt;&gt;""),((INDEX('F) Hilfsrechnung'!$A$2:$B$5,MATCH(AC69,'F) Hilfsrechnung'!$A$2:$A$5,0),2)*AB69/100)+('F) Hilfsrechnung'!$B$7*(100-AB69)/100))*AD69,"")</f>
        <v/>
      </c>
      <c r="AH69" s="57"/>
      <c r="AI69" s="85"/>
      <c r="AJ69" s="84"/>
      <c r="AK69" s="74"/>
      <c r="AL69" s="86" t="str">
        <f>IF(AND(ISNUMBER(AJ69),AK69=""),ROUND('F) Hilfsrechnung'!$K$4/AJ69,0),IF(AND(ISNUMBER(AJ69),ISNUMBER(AK69)),ROUND(AK69/AJ69,0),""))</f>
        <v/>
      </c>
      <c r="AM69" s="98" t="str">
        <f t="shared" si="11"/>
        <v/>
      </c>
      <c r="AN69" s="87" t="str">
        <f t="shared" si="8"/>
        <v/>
      </c>
    </row>
    <row r="70" spans="1:40" x14ac:dyDescent="0.25">
      <c r="A70" s="89">
        <v>65</v>
      </c>
      <c r="B70" s="73"/>
      <c r="C70" s="73"/>
      <c r="D70" s="73"/>
      <c r="E70" s="73"/>
      <c r="F70" s="73"/>
      <c r="G70" s="60"/>
      <c r="H70" s="245"/>
      <c r="I70" s="223"/>
      <c r="J70" s="81" t="str">
        <f t="shared" si="4"/>
        <v/>
      </c>
      <c r="K70" s="226"/>
      <c r="L70" s="71"/>
      <c r="M70" s="71"/>
      <c r="N70" s="71"/>
      <c r="O70" s="71"/>
      <c r="P70" s="72" t="str">
        <f t="shared" si="5"/>
        <v/>
      </c>
      <c r="Q70" s="70" t="str">
        <f t="shared" si="6"/>
        <v/>
      </c>
      <c r="R70" s="68"/>
      <c r="S70" s="67"/>
      <c r="T70" s="67"/>
      <c r="U70" s="75" t="str">
        <f t="shared" ref="U70:U101" si="12">IF(AND(ISNUMBER(R70),ISNUMBER(S70),ISNUMBER(T70)),((T70-R70)/(S70-R70))*100,"")</f>
        <v/>
      </c>
      <c r="V70" s="70" t="str">
        <f t="shared" ref="V70:V101" si="13">IF(AND(ISNUMBER(Q70), U70=""), Q70*(18/100), IF(AND(ISNUMBER(Q70), ISNUMBER(U70)), Q70*(U70/100), ""))</f>
        <v/>
      </c>
      <c r="W70" s="69"/>
      <c r="X70" s="68"/>
      <c r="Y70" s="70" t="str" cm="1">
        <f t="array" ref="Y70">IF(AND(G70="A.5) kompr. Bestandeshöhe",W70&lt;&gt;"",X70&gt;0),ROUND(X70*(INDEX(LINEST(_xlfn._xlws.FILTER('D) Ertrag kompr. Bestandeshöhe'!$V$5:$V$999,('D) Ertrag kompr. Bestandeshöhe'!$J$5:$J$999=W70)*('D) Ertrag kompr. Bestandeshöhe'!$K$5:$K$999&lt;&gt;"")*('D) Ertrag kompr. Bestandeshöhe'!$V$5:$V$999&lt;&gt;"")),
      _xlfn._xlws.FILTER('D) Ertrag kompr. Bestandeshöhe'!$K$5:$K$999,('D) Ertrag kompr. Bestandeshöhe'!$J$5:$J$999=W70)*('D) Ertrag kompr. Bestandeshöhe'!$K$5:$K$999&lt;&gt;"")*('D) Ertrag kompr. Bestandeshöhe'!$V$5:$V$999&lt;&gt;"")),
      TRUE, FALSE),
    1))+(INDEX(LINEST(_xlfn._xlws.FILTER('D) Ertrag kompr. Bestandeshöhe'!$V$5:$V$999,('D) Ertrag kompr. Bestandeshöhe'!$J$5:$J$999=W70)*('D) Ertrag kompr. Bestandeshöhe'!$K$5:$K$999&lt;&gt;"")*('D) Ertrag kompr. Bestandeshöhe'!$V$5:$V$999&lt;&gt;"")),
      _xlfn._xlws.FILTER('D) Ertrag kompr. Bestandeshöhe'!$K$5:$K$999,('D) Ertrag kompr. Bestandeshöhe'!$J$5:$J$999=W70)*('D) Ertrag kompr. Bestandeshöhe'!$K$5:$K$999&lt;&gt;"")*('D) Ertrag kompr. Bestandeshöhe'!$V$5:$V$999&lt;&gt;"")),
      TRUE, FALSE),
    2)),0),"")</f>
        <v/>
      </c>
      <c r="Z70" s="100" cm="1">
        <f t="array" ref="Z70">IFERROR(AVERAGE(_xlfn._xlws.FILTER('D) Ertrag kompr. Bestandeshöhe'!$O$5:$O$999,('D) Ertrag kompr. Bestandeshöhe'!$J$5:$J$999=$W70)*('D) Ertrag kompr. Bestandeshöhe'!$O$5:$O$999&lt;&gt;""))),18)</f>
        <v>18</v>
      </c>
      <c r="AA70" s="78"/>
      <c r="AB70" s="80"/>
      <c r="AC70" s="43"/>
      <c r="AD70" s="83" t="str">
        <f>IFERROR(IF(AND(G70='F) Hilfsrechnung'!$I$4,J70&gt;0),J70,IF(AND(G70='F) Hilfsrechnung'!$I$6,Y70&gt;0),Y70,IF(AND(G70='F) Hilfsrechnung'!$I$5,V70&gt;0),V70,""))),"")</f>
        <v/>
      </c>
      <c r="AE70" s="94" t="str">
        <f t="shared" si="7"/>
        <v/>
      </c>
      <c r="AF70" s="133" t="str">
        <f>IF(AG70&lt;&gt;"",'F) Hilfsrechnung'!$K$4/(AG70/AD70),"")</f>
        <v/>
      </c>
      <c r="AG70" s="70" t="str">
        <f>IF(AND(ISNUMBER(AB70),AD70&lt;&gt;""),((INDEX('F) Hilfsrechnung'!$A$2:$B$5,MATCH(AC70,'F) Hilfsrechnung'!$A$2:$A$5,0),2)*AB70/100)+('F) Hilfsrechnung'!$B$7*(100-AB70)/100))*AD70,"")</f>
        <v/>
      </c>
      <c r="AH70" s="57"/>
      <c r="AI70" s="85"/>
      <c r="AJ70" s="84"/>
      <c r="AK70" s="74"/>
      <c r="AL70" s="86" t="str">
        <f>IF(AND(ISNUMBER(AJ70),AK70=""),ROUND('F) Hilfsrechnung'!$K$4/AJ70,0),IF(AND(ISNUMBER(AJ70),ISNUMBER(AK70)),ROUND(AK70/AJ70,0),""))</f>
        <v/>
      </c>
      <c r="AM70" s="98" t="str">
        <f t="shared" ref="AM70:AM105" si="14">IF(AND(ISNUMBER(Q70),ISNUMBER(AI70)),Q70*AI70/100,IF(AD70&gt;0,AD70,""))</f>
        <v/>
      </c>
      <c r="AN70" s="87" t="str">
        <f t="shared" si="8"/>
        <v/>
      </c>
    </row>
    <row r="71" spans="1:40" x14ac:dyDescent="0.25">
      <c r="A71" s="89">
        <v>66</v>
      </c>
      <c r="B71" s="73"/>
      <c r="C71" s="73"/>
      <c r="D71" s="73"/>
      <c r="E71" s="73"/>
      <c r="F71" s="73"/>
      <c r="G71" s="60"/>
      <c r="H71" s="245"/>
      <c r="I71" s="223"/>
      <c r="J71" s="81" t="str">
        <f t="shared" ref="J71:J105" si="15">IFERROR(IF(ISNUMBER(I71),I71*IF(ISNUMBER(U71),U71,18)/100,""),"")</f>
        <v/>
      </c>
      <c r="K71" s="226"/>
      <c r="L71" s="71"/>
      <c r="M71" s="71"/>
      <c r="N71" s="71"/>
      <c r="O71" s="71"/>
      <c r="P71" s="72" t="str">
        <f t="shared" ref="P71:P105" si="16">IF(AND(ISNUMBER(K71),ISNUMBER(L71),G71="A.3) Quadratmeterschnitte"),AVERAGE(L71:O71)*(1/K71),"")</f>
        <v/>
      </c>
      <c r="Q71" s="70" t="str">
        <f t="shared" ref="Q71:Q105" si="17">IF(ISNUMBER(P71),P71*0.9*100,"")</f>
        <v/>
      </c>
      <c r="R71" s="68"/>
      <c r="S71" s="67"/>
      <c r="T71" s="67"/>
      <c r="U71" s="75" t="str">
        <f t="shared" si="12"/>
        <v/>
      </c>
      <c r="V71" s="70" t="str">
        <f t="shared" si="13"/>
        <v/>
      </c>
      <c r="W71" s="69"/>
      <c r="X71" s="68"/>
      <c r="Y71" s="70" t="str" cm="1">
        <f t="array" ref="Y71">IF(AND(G71="A.5) kompr. Bestandeshöhe",W71&lt;&gt;"",X71&gt;0),ROUND(X71*(INDEX(LINEST(_xlfn._xlws.FILTER('D) Ertrag kompr. Bestandeshöhe'!$V$5:$V$999,('D) Ertrag kompr. Bestandeshöhe'!$J$5:$J$999=W71)*('D) Ertrag kompr. Bestandeshöhe'!$K$5:$K$999&lt;&gt;"")*('D) Ertrag kompr. Bestandeshöhe'!$V$5:$V$999&lt;&gt;"")),
      _xlfn._xlws.FILTER('D) Ertrag kompr. Bestandeshöhe'!$K$5:$K$999,('D) Ertrag kompr. Bestandeshöhe'!$J$5:$J$999=W71)*('D) Ertrag kompr. Bestandeshöhe'!$K$5:$K$999&lt;&gt;"")*('D) Ertrag kompr. Bestandeshöhe'!$V$5:$V$999&lt;&gt;"")),
      TRUE, FALSE),
    1))+(INDEX(LINEST(_xlfn._xlws.FILTER('D) Ertrag kompr. Bestandeshöhe'!$V$5:$V$999,('D) Ertrag kompr. Bestandeshöhe'!$J$5:$J$999=W71)*('D) Ertrag kompr. Bestandeshöhe'!$K$5:$K$999&lt;&gt;"")*('D) Ertrag kompr. Bestandeshöhe'!$V$5:$V$999&lt;&gt;"")),
      _xlfn._xlws.FILTER('D) Ertrag kompr. Bestandeshöhe'!$K$5:$K$999,('D) Ertrag kompr. Bestandeshöhe'!$J$5:$J$999=W71)*('D) Ertrag kompr. Bestandeshöhe'!$K$5:$K$999&lt;&gt;"")*('D) Ertrag kompr. Bestandeshöhe'!$V$5:$V$999&lt;&gt;"")),
      TRUE, FALSE),
    2)),0),"")</f>
        <v/>
      </c>
      <c r="Z71" s="100" cm="1">
        <f t="array" ref="Z71">IFERROR(AVERAGE(_xlfn._xlws.FILTER('D) Ertrag kompr. Bestandeshöhe'!$O$5:$O$999,('D) Ertrag kompr. Bestandeshöhe'!$J$5:$J$999=$W71)*('D) Ertrag kompr. Bestandeshöhe'!$O$5:$O$999&lt;&gt;""))),18)</f>
        <v>18</v>
      </c>
      <c r="AA71" s="78"/>
      <c r="AB71" s="80"/>
      <c r="AC71" s="43"/>
      <c r="AD71" s="83" t="str">
        <f>IFERROR(IF(AND(G71='F) Hilfsrechnung'!$I$4,J71&gt;0),J71,IF(AND(G71='F) Hilfsrechnung'!$I$6,Y71&gt;0),Y71,IF(AND(G71='F) Hilfsrechnung'!$I$5,V71&gt;0),V71,""))),"")</f>
        <v/>
      </c>
      <c r="AE71" s="94" t="str">
        <f t="shared" ref="AE71:AE105" si="18">IFERROR(IF(ISNUMBER(AD71),AD71,"")/IF(ISNUMBER(AI71),AI71,IF(ISNUMBER(U71),U71,IF(ISNUMBER(Z71),Z71,18)))*100,"")</f>
        <v/>
      </c>
      <c r="AF71" s="133" t="str">
        <f>IF(AG71&lt;&gt;"",'F) Hilfsrechnung'!$K$4/(AG71/AD71),"")</f>
        <v/>
      </c>
      <c r="AG71" s="70" t="str">
        <f>IF(AND(ISNUMBER(AB71),AD71&lt;&gt;""),((INDEX('F) Hilfsrechnung'!$A$2:$B$5,MATCH(AC71,'F) Hilfsrechnung'!$A$2:$A$5,0),2)*AB71/100)+('F) Hilfsrechnung'!$B$7*(100-AB71)/100))*AD71,"")</f>
        <v/>
      </c>
      <c r="AH71" s="57"/>
      <c r="AI71" s="85"/>
      <c r="AJ71" s="84"/>
      <c r="AK71" s="74"/>
      <c r="AL71" s="86" t="str">
        <f>IF(AND(ISNUMBER(AJ71),AK71=""),ROUND('F) Hilfsrechnung'!$K$4/AJ71,0),IF(AND(ISNUMBER(AJ71),ISNUMBER(AK71)),ROUND(AK71/AJ71,0),""))</f>
        <v/>
      </c>
      <c r="AM71" s="98" t="str">
        <f t="shared" si="14"/>
        <v/>
      </c>
      <c r="AN71" s="87" t="str">
        <f t="shared" ref="AN71:AN105" si="19">IF(AND(ISNUMBER(AJ71),ISNUMBER(AM71)),ROUND(AM71*(AJ71/100)*100,0),"")</f>
        <v/>
      </c>
    </row>
    <row r="72" spans="1:40" x14ac:dyDescent="0.25">
      <c r="A72" s="89">
        <v>67</v>
      </c>
      <c r="B72" s="73"/>
      <c r="C72" s="73"/>
      <c r="D72" s="73"/>
      <c r="E72" s="73"/>
      <c r="F72" s="73"/>
      <c r="G72" s="60"/>
      <c r="H72" s="245"/>
      <c r="I72" s="223"/>
      <c r="J72" s="81" t="str">
        <f t="shared" si="15"/>
        <v/>
      </c>
      <c r="K72" s="226"/>
      <c r="L72" s="71"/>
      <c r="M72" s="71"/>
      <c r="N72" s="71"/>
      <c r="O72" s="71"/>
      <c r="P72" s="72" t="str">
        <f t="shared" si="16"/>
        <v/>
      </c>
      <c r="Q72" s="70" t="str">
        <f t="shared" si="17"/>
        <v/>
      </c>
      <c r="R72" s="68"/>
      <c r="S72" s="67"/>
      <c r="T72" s="67"/>
      <c r="U72" s="75" t="str">
        <f t="shared" si="12"/>
        <v/>
      </c>
      <c r="V72" s="70" t="str">
        <f t="shared" si="13"/>
        <v/>
      </c>
      <c r="W72" s="69"/>
      <c r="X72" s="68"/>
      <c r="Y72" s="70" t="str" cm="1">
        <f t="array" ref="Y72">IF(AND(G72="A.5) kompr. Bestandeshöhe",W72&lt;&gt;"",X72&gt;0),ROUND(X72*(INDEX(LINEST(_xlfn._xlws.FILTER('D) Ertrag kompr. Bestandeshöhe'!$V$5:$V$999,('D) Ertrag kompr. Bestandeshöhe'!$J$5:$J$999=W72)*('D) Ertrag kompr. Bestandeshöhe'!$K$5:$K$999&lt;&gt;"")*('D) Ertrag kompr. Bestandeshöhe'!$V$5:$V$999&lt;&gt;"")),
      _xlfn._xlws.FILTER('D) Ertrag kompr. Bestandeshöhe'!$K$5:$K$999,('D) Ertrag kompr. Bestandeshöhe'!$J$5:$J$999=W72)*('D) Ertrag kompr. Bestandeshöhe'!$K$5:$K$999&lt;&gt;"")*('D) Ertrag kompr. Bestandeshöhe'!$V$5:$V$999&lt;&gt;"")),
      TRUE, FALSE),
    1))+(INDEX(LINEST(_xlfn._xlws.FILTER('D) Ertrag kompr. Bestandeshöhe'!$V$5:$V$999,('D) Ertrag kompr. Bestandeshöhe'!$J$5:$J$999=W72)*('D) Ertrag kompr. Bestandeshöhe'!$K$5:$K$999&lt;&gt;"")*('D) Ertrag kompr. Bestandeshöhe'!$V$5:$V$999&lt;&gt;"")),
      _xlfn._xlws.FILTER('D) Ertrag kompr. Bestandeshöhe'!$K$5:$K$999,('D) Ertrag kompr. Bestandeshöhe'!$J$5:$J$999=W72)*('D) Ertrag kompr. Bestandeshöhe'!$K$5:$K$999&lt;&gt;"")*('D) Ertrag kompr. Bestandeshöhe'!$V$5:$V$999&lt;&gt;"")),
      TRUE, FALSE),
    2)),0),"")</f>
        <v/>
      </c>
      <c r="Z72" s="100" cm="1">
        <f t="array" ref="Z72">IFERROR(AVERAGE(_xlfn._xlws.FILTER('D) Ertrag kompr. Bestandeshöhe'!$O$5:$O$999,('D) Ertrag kompr. Bestandeshöhe'!$J$5:$J$999=$W72)*('D) Ertrag kompr. Bestandeshöhe'!$O$5:$O$999&lt;&gt;""))),18)</f>
        <v>18</v>
      </c>
      <c r="AA72" s="78"/>
      <c r="AB72" s="80"/>
      <c r="AC72" s="43"/>
      <c r="AD72" s="83" t="str">
        <f>IFERROR(IF(AND(G72='F) Hilfsrechnung'!$I$4,J72&gt;0),J72,IF(AND(G72='F) Hilfsrechnung'!$I$6,Y72&gt;0),Y72,IF(AND(G72='F) Hilfsrechnung'!$I$5,V72&gt;0),V72,""))),"")</f>
        <v/>
      </c>
      <c r="AE72" s="94" t="str">
        <f t="shared" si="18"/>
        <v/>
      </c>
      <c r="AF72" s="133" t="str">
        <f>IF(AG72&lt;&gt;"",'F) Hilfsrechnung'!$K$4/(AG72/AD72),"")</f>
        <v/>
      </c>
      <c r="AG72" s="70" t="str">
        <f>IF(AND(ISNUMBER(AB72),AD72&lt;&gt;""),((INDEX('F) Hilfsrechnung'!$A$2:$B$5,MATCH(AC72,'F) Hilfsrechnung'!$A$2:$A$5,0),2)*AB72/100)+('F) Hilfsrechnung'!$B$7*(100-AB72)/100))*AD72,"")</f>
        <v/>
      </c>
      <c r="AH72" s="57"/>
      <c r="AI72" s="85"/>
      <c r="AJ72" s="84"/>
      <c r="AK72" s="74"/>
      <c r="AL72" s="86" t="str">
        <f>IF(AND(ISNUMBER(AJ72),AK72=""),ROUND('F) Hilfsrechnung'!$K$4/AJ72,0),IF(AND(ISNUMBER(AJ72),ISNUMBER(AK72)),ROUND(AK72/AJ72,0),""))</f>
        <v/>
      </c>
      <c r="AM72" s="98" t="str">
        <f t="shared" si="14"/>
        <v/>
      </c>
      <c r="AN72" s="87" t="str">
        <f t="shared" si="19"/>
        <v/>
      </c>
    </row>
    <row r="73" spans="1:40" x14ac:dyDescent="0.25">
      <c r="A73" s="89">
        <v>68</v>
      </c>
      <c r="B73" s="73"/>
      <c r="C73" s="73"/>
      <c r="D73" s="73"/>
      <c r="E73" s="73"/>
      <c r="F73" s="73"/>
      <c r="G73" s="60"/>
      <c r="H73" s="245"/>
      <c r="I73" s="223"/>
      <c r="J73" s="81" t="str">
        <f t="shared" si="15"/>
        <v/>
      </c>
      <c r="K73" s="226"/>
      <c r="L73" s="71"/>
      <c r="M73" s="71"/>
      <c r="N73" s="71"/>
      <c r="O73" s="71"/>
      <c r="P73" s="72" t="str">
        <f t="shared" si="16"/>
        <v/>
      </c>
      <c r="Q73" s="70" t="str">
        <f t="shared" si="17"/>
        <v/>
      </c>
      <c r="R73" s="68"/>
      <c r="S73" s="67"/>
      <c r="T73" s="67"/>
      <c r="U73" s="75" t="str">
        <f t="shared" si="12"/>
        <v/>
      </c>
      <c r="V73" s="70" t="str">
        <f t="shared" si="13"/>
        <v/>
      </c>
      <c r="W73" s="69"/>
      <c r="X73" s="68"/>
      <c r="Y73" s="70" t="str" cm="1">
        <f t="array" ref="Y73">IF(AND(G73="A.5) kompr. Bestandeshöhe",W73&lt;&gt;"",X73&gt;0),ROUND(X73*(INDEX(LINEST(_xlfn._xlws.FILTER('D) Ertrag kompr. Bestandeshöhe'!$V$5:$V$999,('D) Ertrag kompr. Bestandeshöhe'!$J$5:$J$999=W73)*('D) Ertrag kompr. Bestandeshöhe'!$K$5:$K$999&lt;&gt;"")*('D) Ertrag kompr. Bestandeshöhe'!$V$5:$V$999&lt;&gt;"")),
      _xlfn._xlws.FILTER('D) Ertrag kompr. Bestandeshöhe'!$K$5:$K$999,('D) Ertrag kompr. Bestandeshöhe'!$J$5:$J$999=W73)*('D) Ertrag kompr. Bestandeshöhe'!$K$5:$K$999&lt;&gt;"")*('D) Ertrag kompr. Bestandeshöhe'!$V$5:$V$999&lt;&gt;"")),
      TRUE, FALSE),
    1))+(INDEX(LINEST(_xlfn._xlws.FILTER('D) Ertrag kompr. Bestandeshöhe'!$V$5:$V$999,('D) Ertrag kompr. Bestandeshöhe'!$J$5:$J$999=W73)*('D) Ertrag kompr. Bestandeshöhe'!$K$5:$K$999&lt;&gt;"")*('D) Ertrag kompr. Bestandeshöhe'!$V$5:$V$999&lt;&gt;"")),
      _xlfn._xlws.FILTER('D) Ertrag kompr. Bestandeshöhe'!$K$5:$K$999,('D) Ertrag kompr. Bestandeshöhe'!$J$5:$J$999=W73)*('D) Ertrag kompr. Bestandeshöhe'!$K$5:$K$999&lt;&gt;"")*('D) Ertrag kompr. Bestandeshöhe'!$V$5:$V$999&lt;&gt;"")),
      TRUE, FALSE),
    2)),0),"")</f>
        <v/>
      </c>
      <c r="Z73" s="100" cm="1">
        <f t="array" ref="Z73">IFERROR(AVERAGE(_xlfn._xlws.FILTER('D) Ertrag kompr. Bestandeshöhe'!$O$5:$O$999,('D) Ertrag kompr. Bestandeshöhe'!$J$5:$J$999=$W73)*('D) Ertrag kompr. Bestandeshöhe'!$O$5:$O$999&lt;&gt;""))),18)</f>
        <v>18</v>
      </c>
      <c r="AA73" s="78"/>
      <c r="AB73" s="80"/>
      <c r="AC73" s="43"/>
      <c r="AD73" s="83" t="str">
        <f>IFERROR(IF(AND(G73='F) Hilfsrechnung'!$I$4,J73&gt;0),J73,IF(AND(G73='F) Hilfsrechnung'!$I$6,Y73&gt;0),Y73,IF(AND(G73='F) Hilfsrechnung'!$I$5,V73&gt;0),V73,""))),"")</f>
        <v/>
      </c>
      <c r="AE73" s="94" t="str">
        <f t="shared" si="18"/>
        <v/>
      </c>
      <c r="AF73" s="133" t="str">
        <f>IF(AG73&lt;&gt;"",'F) Hilfsrechnung'!$K$4/(AG73/AD73),"")</f>
        <v/>
      </c>
      <c r="AG73" s="70" t="str">
        <f>IF(AND(ISNUMBER(AB73),AD73&lt;&gt;""),((INDEX('F) Hilfsrechnung'!$A$2:$B$5,MATCH(AC73,'F) Hilfsrechnung'!$A$2:$A$5,0),2)*AB73/100)+('F) Hilfsrechnung'!$B$7*(100-AB73)/100))*AD73,"")</f>
        <v/>
      </c>
      <c r="AH73" s="57"/>
      <c r="AI73" s="85"/>
      <c r="AJ73" s="84"/>
      <c r="AK73" s="74"/>
      <c r="AL73" s="86" t="str">
        <f>IF(AND(ISNUMBER(AJ73),AK73=""),ROUND('F) Hilfsrechnung'!$K$4/AJ73,0),IF(AND(ISNUMBER(AJ73),ISNUMBER(AK73)),ROUND(AK73/AJ73,0),""))</f>
        <v/>
      </c>
      <c r="AM73" s="98" t="str">
        <f t="shared" si="14"/>
        <v/>
      </c>
      <c r="AN73" s="87" t="str">
        <f t="shared" si="19"/>
        <v/>
      </c>
    </row>
    <row r="74" spans="1:40" x14ac:dyDescent="0.25">
      <c r="A74" s="89">
        <v>69</v>
      </c>
      <c r="B74" s="73"/>
      <c r="C74" s="73"/>
      <c r="D74" s="73"/>
      <c r="E74" s="73"/>
      <c r="F74" s="73"/>
      <c r="G74" s="60"/>
      <c r="H74" s="245"/>
      <c r="I74" s="223"/>
      <c r="J74" s="81" t="str">
        <f t="shared" si="15"/>
        <v/>
      </c>
      <c r="K74" s="226"/>
      <c r="L74" s="71"/>
      <c r="M74" s="71"/>
      <c r="N74" s="71"/>
      <c r="O74" s="71"/>
      <c r="P74" s="72" t="str">
        <f t="shared" si="16"/>
        <v/>
      </c>
      <c r="Q74" s="70" t="str">
        <f t="shared" si="17"/>
        <v/>
      </c>
      <c r="R74" s="68"/>
      <c r="S74" s="67"/>
      <c r="T74" s="67"/>
      <c r="U74" s="75" t="str">
        <f t="shared" si="12"/>
        <v/>
      </c>
      <c r="V74" s="70" t="str">
        <f t="shared" si="13"/>
        <v/>
      </c>
      <c r="W74" s="69"/>
      <c r="X74" s="68"/>
      <c r="Y74" s="70" t="str" cm="1">
        <f t="array" ref="Y74">IF(AND(G74="A.5) kompr. Bestandeshöhe",W74&lt;&gt;"",X74&gt;0),ROUND(X74*(INDEX(LINEST(_xlfn._xlws.FILTER('D) Ertrag kompr. Bestandeshöhe'!$V$5:$V$999,('D) Ertrag kompr. Bestandeshöhe'!$J$5:$J$999=W74)*('D) Ertrag kompr. Bestandeshöhe'!$K$5:$K$999&lt;&gt;"")*('D) Ertrag kompr. Bestandeshöhe'!$V$5:$V$999&lt;&gt;"")),
      _xlfn._xlws.FILTER('D) Ertrag kompr. Bestandeshöhe'!$K$5:$K$999,('D) Ertrag kompr. Bestandeshöhe'!$J$5:$J$999=W74)*('D) Ertrag kompr. Bestandeshöhe'!$K$5:$K$999&lt;&gt;"")*('D) Ertrag kompr. Bestandeshöhe'!$V$5:$V$999&lt;&gt;"")),
      TRUE, FALSE),
    1))+(INDEX(LINEST(_xlfn._xlws.FILTER('D) Ertrag kompr. Bestandeshöhe'!$V$5:$V$999,('D) Ertrag kompr. Bestandeshöhe'!$J$5:$J$999=W74)*('D) Ertrag kompr. Bestandeshöhe'!$K$5:$K$999&lt;&gt;"")*('D) Ertrag kompr. Bestandeshöhe'!$V$5:$V$999&lt;&gt;"")),
      _xlfn._xlws.FILTER('D) Ertrag kompr. Bestandeshöhe'!$K$5:$K$999,('D) Ertrag kompr. Bestandeshöhe'!$J$5:$J$999=W74)*('D) Ertrag kompr. Bestandeshöhe'!$K$5:$K$999&lt;&gt;"")*('D) Ertrag kompr. Bestandeshöhe'!$V$5:$V$999&lt;&gt;"")),
      TRUE, FALSE),
    2)),0),"")</f>
        <v/>
      </c>
      <c r="Z74" s="100" cm="1">
        <f t="array" ref="Z74">IFERROR(AVERAGE(_xlfn._xlws.FILTER('D) Ertrag kompr. Bestandeshöhe'!$O$5:$O$999,('D) Ertrag kompr. Bestandeshöhe'!$J$5:$J$999=$W74)*('D) Ertrag kompr. Bestandeshöhe'!$O$5:$O$999&lt;&gt;""))),18)</f>
        <v>18</v>
      </c>
      <c r="AA74" s="78"/>
      <c r="AB74" s="80"/>
      <c r="AC74" s="43"/>
      <c r="AD74" s="83" t="str">
        <f>IFERROR(IF(AND(G74='F) Hilfsrechnung'!$I$4,J74&gt;0),J74,IF(AND(G74='F) Hilfsrechnung'!$I$6,Y74&gt;0),Y74,IF(AND(G74='F) Hilfsrechnung'!$I$5,V74&gt;0),V74,""))),"")</f>
        <v/>
      </c>
      <c r="AE74" s="94" t="str">
        <f t="shared" si="18"/>
        <v/>
      </c>
      <c r="AF74" s="133" t="str">
        <f>IF(AG74&lt;&gt;"",'F) Hilfsrechnung'!$K$4/(AG74/AD74),"")</f>
        <v/>
      </c>
      <c r="AG74" s="70" t="str">
        <f>IF(AND(ISNUMBER(AB74),AD74&lt;&gt;""),((INDEX('F) Hilfsrechnung'!$A$2:$B$5,MATCH(AC74,'F) Hilfsrechnung'!$A$2:$A$5,0),2)*AB74/100)+('F) Hilfsrechnung'!$B$7*(100-AB74)/100))*AD74,"")</f>
        <v/>
      </c>
      <c r="AH74" s="57"/>
      <c r="AI74" s="85"/>
      <c r="AJ74" s="84"/>
      <c r="AK74" s="74"/>
      <c r="AL74" s="86" t="str">
        <f>IF(AND(ISNUMBER(AJ74),AK74=""),ROUND('F) Hilfsrechnung'!$K$4/AJ74,0),IF(AND(ISNUMBER(AJ74),ISNUMBER(AK74)),ROUND(AK74/AJ74,0),""))</f>
        <v/>
      </c>
      <c r="AM74" s="98" t="str">
        <f t="shared" si="14"/>
        <v/>
      </c>
      <c r="AN74" s="87" t="str">
        <f t="shared" si="19"/>
        <v/>
      </c>
    </row>
    <row r="75" spans="1:40" x14ac:dyDescent="0.25">
      <c r="A75" s="89">
        <v>70</v>
      </c>
      <c r="B75" s="73"/>
      <c r="C75" s="73"/>
      <c r="D75" s="73"/>
      <c r="E75" s="73"/>
      <c r="F75" s="73"/>
      <c r="G75" s="60"/>
      <c r="H75" s="245"/>
      <c r="I75" s="223"/>
      <c r="J75" s="81" t="str">
        <f t="shared" si="15"/>
        <v/>
      </c>
      <c r="K75" s="226"/>
      <c r="L75" s="71"/>
      <c r="M75" s="71"/>
      <c r="N75" s="71"/>
      <c r="O75" s="71"/>
      <c r="P75" s="72" t="str">
        <f t="shared" si="16"/>
        <v/>
      </c>
      <c r="Q75" s="70" t="str">
        <f t="shared" si="17"/>
        <v/>
      </c>
      <c r="R75" s="68"/>
      <c r="S75" s="67"/>
      <c r="T75" s="67"/>
      <c r="U75" s="75" t="str">
        <f t="shared" si="12"/>
        <v/>
      </c>
      <c r="V75" s="70" t="str">
        <f t="shared" si="13"/>
        <v/>
      </c>
      <c r="W75" s="69"/>
      <c r="X75" s="68"/>
      <c r="Y75" s="70" t="str" cm="1">
        <f t="array" ref="Y75">IF(AND(G75="A.5) kompr. Bestandeshöhe",W75&lt;&gt;"",X75&gt;0),ROUND(X75*(INDEX(LINEST(_xlfn._xlws.FILTER('D) Ertrag kompr. Bestandeshöhe'!$V$5:$V$999,('D) Ertrag kompr. Bestandeshöhe'!$J$5:$J$999=W75)*('D) Ertrag kompr. Bestandeshöhe'!$K$5:$K$999&lt;&gt;"")*('D) Ertrag kompr. Bestandeshöhe'!$V$5:$V$999&lt;&gt;"")),
      _xlfn._xlws.FILTER('D) Ertrag kompr. Bestandeshöhe'!$K$5:$K$999,('D) Ertrag kompr. Bestandeshöhe'!$J$5:$J$999=W75)*('D) Ertrag kompr. Bestandeshöhe'!$K$5:$K$999&lt;&gt;"")*('D) Ertrag kompr. Bestandeshöhe'!$V$5:$V$999&lt;&gt;"")),
      TRUE, FALSE),
    1))+(INDEX(LINEST(_xlfn._xlws.FILTER('D) Ertrag kompr. Bestandeshöhe'!$V$5:$V$999,('D) Ertrag kompr. Bestandeshöhe'!$J$5:$J$999=W75)*('D) Ertrag kompr. Bestandeshöhe'!$K$5:$K$999&lt;&gt;"")*('D) Ertrag kompr. Bestandeshöhe'!$V$5:$V$999&lt;&gt;"")),
      _xlfn._xlws.FILTER('D) Ertrag kompr. Bestandeshöhe'!$K$5:$K$999,('D) Ertrag kompr. Bestandeshöhe'!$J$5:$J$999=W75)*('D) Ertrag kompr. Bestandeshöhe'!$K$5:$K$999&lt;&gt;"")*('D) Ertrag kompr. Bestandeshöhe'!$V$5:$V$999&lt;&gt;"")),
      TRUE, FALSE),
    2)),0),"")</f>
        <v/>
      </c>
      <c r="Z75" s="100" cm="1">
        <f t="array" ref="Z75">IFERROR(AVERAGE(_xlfn._xlws.FILTER('D) Ertrag kompr. Bestandeshöhe'!$O$5:$O$999,('D) Ertrag kompr. Bestandeshöhe'!$J$5:$J$999=$W75)*('D) Ertrag kompr. Bestandeshöhe'!$O$5:$O$999&lt;&gt;""))),18)</f>
        <v>18</v>
      </c>
      <c r="AA75" s="78"/>
      <c r="AB75" s="80"/>
      <c r="AC75" s="43"/>
      <c r="AD75" s="83" t="str">
        <f>IFERROR(IF(AND(G75='F) Hilfsrechnung'!$I$4,J75&gt;0),J75,IF(AND(G75='F) Hilfsrechnung'!$I$6,Y75&gt;0),Y75,IF(AND(G75='F) Hilfsrechnung'!$I$5,V75&gt;0),V75,""))),"")</f>
        <v/>
      </c>
      <c r="AE75" s="94" t="str">
        <f t="shared" si="18"/>
        <v/>
      </c>
      <c r="AF75" s="133" t="str">
        <f>IF(AG75&lt;&gt;"",'F) Hilfsrechnung'!$K$4/(AG75/AD75),"")</f>
        <v/>
      </c>
      <c r="AG75" s="70" t="str">
        <f>IF(AND(ISNUMBER(AB75),AD75&lt;&gt;""),((INDEX('F) Hilfsrechnung'!$A$2:$B$5,MATCH(AC75,'F) Hilfsrechnung'!$A$2:$A$5,0),2)*AB75/100)+('F) Hilfsrechnung'!$B$7*(100-AB75)/100))*AD75,"")</f>
        <v/>
      </c>
      <c r="AH75" s="57"/>
      <c r="AI75" s="85"/>
      <c r="AJ75" s="84"/>
      <c r="AK75" s="74"/>
      <c r="AL75" s="86" t="str">
        <f>IF(AND(ISNUMBER(AJ75),AK75=""),ROUND('F) Hilfsrechnung'!$K$4/AJ75,0),IF(AND(ISNUMBER(AJ75),ISNUMBER(AK75)),ROUND(AK75/AJ75,0),""))</f>
        <v/>
      </c>
      <c r="AM75" s="98" t="str">
        <f t="shared" si="14"/>
        <v/>
      </c>
      <c r="AN75" s="87" t="str">
        <f t="shared" si="19"/>
        <v/>
      </c>
    </row>
    <row r="76" spans="1:40" x14ac:dyDescent="0.25">
      <c r="A76" s="89">
        <v>71</v>
      </c>
      <c r="B76" s="73"/>
      <c r="C76" s="73"/>
      <c r="D76" s="73"/>
      <c r="E76" s="73"/>
      <c r="F76" s="73"/>
      <c r="G76" s="60"/>
      <c r="H76" s="245"/>
      <c r="I76" s="223"/>
      <c r="J76" s="81" t="str">
        <f t="shared" si="15"/>
        <v/>
      </c>
      <c r="K76" s="226"/>
      <c r="L76" s="71"/>
      <c r="M76" s="71"/>
      <c r="N76" s="71"/>
      <c r="O76" s="71"/>
      <c r="P76" s="72" t="str">
        <f t="shared" si="16"/>
        <v/>
      </c>
      <c r="Q76" s="70" t="str">
        <f t="shared" si="17"/>
        <v/>
      </c>
      <c r="R76" s="68"/>
      <c r="S76" s="67"/>
      <c r="T76" s="67"/>
      <c r="U76" s="75" t="str">
        <f t="shared" si="12"/>
        <v/>
      </c>
      <c r="V76" s="70" t="str">
        <f t="shared" si="13"/>
        <v/>
      </c>
      <c r="W76" s="69"/>
      <c r="X76" s="68"/>
      <c r="Y76" s="70" t="str" cm="1">
        <f t="array" ref="Y76">IF(AND(G76="A.5) kompr. Bestandeshöhe",W76&lt;&gt;"",X76&gt;0),ROUND(X76*(INDEX(LINEST(_xlfn._xlws.FILTER('D) Ertrag kompr. Bestandeshöhe'!$V$5:$V$999,('D) Ertrag kompr. Bestandeshöhe'!$J$5:$J$999=W76)*('D) Ertrag kompr. Bestandeshöhe'!$K$5:$K$999&lt;&gt;"")*('D) Ertrag kompr. Bestandeshöhe'!$V$5:$V$999&lt;&gt;"")),
      _xlfn._xlws.FILTER('D) Ertrag kompr. Bestandeshöhe'!$K$5:$K$999,('D) Ertrag kompr. Bestandeshöhe'!$J$5:$J$999=W76)*('D) Ertrag kompr. Bestandeshöhe'!$K$5:$K$999&lt;&gt;"")*('D) Ertrag kompr. Bestandeshöhe'!$V$5:$V$999&lt;&gt;"")),
      TRUE, FALSE),
    1))+(INDEX(LINEST(_xlfn._xlws.FILTER('D) Ertrag kompr. Bestandeshöhe'!$V$5:$V$999,('D) Ertrag kompr. Bestandeshöhe'!$J$5:$J$999=W76)*('D) Ertrag kompr. Bestandeshöhe'!$K$5:$K$999&lt;&gt;"")*('D) Ertrag kompr. Bestandeshöhe'!$V$5:$V$999&lt;&gt;"")),
      _xlfn._xlws.FILTER('D) Ertrag kompr. Bestandeshöhe'!$K$5:$K$999,('D) Ertrag kompr. Bestandeshöhe'!$J$5:$J$999=W76)*('D) Ertrag kompr. Bestandeshöhe'!$K$5:$K$999&lt;&gt;"")*('D) Ertrag kompr. Bestandeshöhe'!$V$5:$V$999&lt;&gt;"")),
      TRUE, FALSE),
    2)),0),"")</f>
        <v/>
      </c>
      <c r="Z76" s="100" cm="1">
        <f t="array" ref="Z76">IFERROR(AVERAGE(_xlfn._xlws.FILTER('D) Ertrag kompr. Bestandeshöhe'!$O$5:$O$999,('D) Ertrag kompr. Bestandeshöhe'!$J$5:$J$999=$W76)*('D) Ertrag kompr. Bestandeshöhe'!$O$5:$O$999&lt;&gt;""))),18)</f>
        <v>18</v>
      </c>
      <c r="AA76" s="78"/>
      <c r="AB76" s="80"/>
      <c r="AC76" s="43"/>
      <c r="AD76" s="83" t="str">
        <f>IFERROR(IF(AND(G76='F) Hilfsrechnung'!$I$4,J76&gt;0),J76,IF(AND(G76='F) Hilfsrechnung'!$I$6,Y76&gt;0),Y76,IF(AND(G76='F) Hilfsrechnung'!$I$5,V76&gt;0),V76,""))),"")</f>
        <v/>
      </c>
      <c r="AE76" s="94" t="str">
        <f t="shared" si="18"/>
        <v/>
      </c>
      <c r="AF76" s="133" t="str">
        <f>IF(AG76&lt;&gt;"",'F) Hilfsrechnung'!$K$4/(AG76/AD76),"")</f>
        <v/>
      </c>
      <c r="AG76" s="70" t="str">
        <f>IF(AND(ISNUMBER(AB76),AD76&lt;&gt;""),((INDEX('F) Hilfsrechnung'!$A$2:$B$5,MATCH(AC76,'F) Hilfsrechnung'!$A$2:$A$5,0),2)*AB76/100)+('F) Hilfsrechnung'!$B$7*(100-AB76)/100))*AD76,"")</f>
        <v/>
      </c>
      <c r="AH76" s="57"/>
      <c r="AI76" s="85"/>
      <c r="AJ76" s="84"/>
      <c r="AK76" s="74"/>
      <c r="AL76" s="86" t="str">
        <f>IF(AND(ISNUMBER(AJ76),AK76=""),ROUND('F) Hilfsrechnung'!$K$4/AJ76,0),IF(AND(ISNUMBER(AJ76),ISNUMBER(AK76)),ROUND(AK76/AJ76,0),""))</f>
        <v/>
      </c>
      <c r="AM76" s="98" t="str">
        <f t="shared" si="14"/>
        <v/>
      </c>
      <c r="AN76" s="87" t="str">
        <f t="shared" si="19"/>
        <v/>
      </c>
    </row>
    <row r="77" spans="1:40" x14ac:dyDescent="0.25">
      <c r="A77" s="89">
        <v>72</v>
      </c>
      <c r="B77" s="73"/>
      <c r="C77" s="73"/>
      <c r="D77" s="73"/>
      <c r="E77" s="73"/>
      <c r="F77" s="73"/>
      <c r="G77" s="60"/>
      <c r="H77" s="245"/>
      <c r="I77" s="223"/>
      <c r="J77" s="81" t="str">
        <f t="shared" si="15"/>
        <v/>
      </c>
      <c r="K77" s="226"/>
      <c r="L77" s="71"/>
      <c r="M77" s="71"/>
      <c r="N77" s="71"/>
      <c r="O77" s="71"/>
      <c r="P77" s="72" t="str">
        <f t="shared" si="16"/>
        <v/>
      </c>
      <c r="Q77" s="70" t="str">
        <f t="shared" si="17"/>
        <v/>
      </c>
      <c r="R77" s="68"/>
      <c r="S77" s="67"/>
      <c r="T77" s="67"/>
      <c r="U77" s="75" t="str">
        <f t="shared" si="12"/>
        <v/>
      </c>
      <c r="V77" s="70" t="str">
        <f t="shared" si="13"/>
        <v/>
      </c>
      <c r="W77" s="69"/>
      <c r="X77" s="68"/>
      <c r="Y77" s="70" t="str" cm="1">
        <f t="array" ref="Y77">IF(AND(G77="A.5) kompr. Bestandeshöhe",W77&lt;&gt;"",X77&gt;0),ROUND(X77*(INDEX(LINEST(_xlfn._xlws.FILTER('D) Ertrag kompr. Bestandeshöhe'!$V$5:$V$999,('D) Ertrag kompr. Bestandeshöhe'!$J$5:$J$999=W77)*('D) Ertrag kompr. Bestandeshöhe'!$K$5:$K$999&lt;&gt;"")*('D) Ertrag kompr. Bestandeshöhe'!$V$5:$V$999&lt;&gt;"")),
      _xlfn._xlws.FILTER('D) Ertrag kompr. Bestandeshöhe'!$K$5:$K$999,('D) Ertrag kompr. Bestandeshöhe'!$J$5:$J$999=W77)*('D) Ertrag kompr. Bestandeshöhe'!$K$5:$K$999&lt;&gt;"")*('D) Ertrag kompr. Bestandeshöhe'!$V$5:$V$999&lt;&gt;"")),
      TRUE, FALSE),
    1))+(INDEX(LINEST(_xlfn._xlws.FILTER('D) Ertrag kompr. Bestandeshöhe'!$V$5:$V$999,('D) Ertrag kompr. Bestandeshöhe'!$J$5:$J$999=W77)*('D) Ertrag kompr. Bestandeshöhe'!$K$5:$K$999&lt;&gt;"")*('D) Ertrag kompr. Bestandeshöhe'!$V$5:$V$999&lt;&gt;"")),
      _xlfn._xlws.FILTER('D) Ertrag kompr. Bestandeshöhe'!$K$5:$K$999,('D) Ertrag kompr. Bestandeshöhe'!$J$5:$J$999=W77)*('D) Ertrag kompr. Bestandeshöhe'!$K$5:$K$999&lt;&gt;"")*('D) Ertrag kompr. Bestandeshöhe'!$V$5:$V$999&lt;&gt;"")),
      TRUE, FALSE),
    2)),0),"")</f>
        <v/>
      </c>
      <c r="Z77" s="100" cm="1">
        <f t="array" ref="Z77">IFERROR(AVERAGE(_xlfn._xlws.FILTER('D) Ertrag kompr. Bestandeshöhe'!$O$5:$O$999,('D) Ertrag kompr. Bestandeshöhe'!$J$5:$J$999=$W77)*('D) Ertrag kompr. Bestandeshöhe'!$O$5:$O$999&lt;&gt;""))),18)</f>
        <v>18</v>
      </c>
      <c r="AA77" s="78"/>
      <c r="AB77" s="80"/>
      <c r="AC77" s="43"/>
      <c r="AD77" s="83" t="str">
        <f>IFERROR(IF(AND(G77='F) Hilfsrechnung'!$I$4,J77&gt;0),J77,IF(AND(G77='F) Hilfsrechnung'!$I$6,Y77&gt;0),Y77,IF(AND(G77='F) Hilfsrechnung'!$I$5,V77&gt;0),V77,""))),"")</f>
        <v/>
      </c>
      <c r="AE77" s="94" t="str">
        <f t="shared" si="18"/>
        <v/>
      </c>
      <c r="AF77" s="133" t="str">
        <f>IF(AG77&lt;&gt;"",'F) Hilfsrechnung'!$K$4/(AG77/AD77),"")</f>
        <v/>
      </c>
      <c r="AG77" s="70" t="str">
        <f>IF(AND(ISNUMBER(AB77),AD77&lt;&gt;""),((INDEX('F) Hilfsrechnung'!$A$2:$B$5,MATCH(AC77,'F) Hilfsrechnung'!$A$2:$A$5,0),2)*AB77/100)+('F) Hilfsrechnung'!$B$7*(100-AB77)/100))*AD77,"")</f>
        <v/>
      </c>
      <c r="AH77" s="57"/>
      <c r="AI77" s="85"/>
      <c r="AJ77" s="84"/>
      <c r="AK77" s="74"/>
      <c r="AL77" s="86" t="str">
        <f>IF(AND(ISNUMBER(AJ77),AK77=""),ROUND('F) Hilfsrechnung'!$K$4/AJ77,0),IF(AND(ISNUMBER(AJ77),ISNUMBER(AK77)),ROUND(AK77/AJ77,0),""))</f>
        <v/>
      </c>
      <c r="AM77" s="98" t="str">
        <f t="shared" si="14"/>
        <v/>
      </c>
      <c r="AN77" s="87" t="str">
        <f t="shared" si="19"/>
        <v/>
      </c>
    </row>
    <row r="78" spans="1:40" x14ac:dyDescent="0.25">
      <c r="A78" s="89">
        <v>73</v>
      </c>
      <c r="B78" s="73"/>
      <c r="C78" s="73"/>
      <c r="D78" s="73"/>
      <c r="E78" s="73"/>
      <c r="F78" s="73"/>
      <c r="G78" s="60"/>
      <c r="H78" s="245"/>
      <c r="I78" s="223"/>
      <c r="J78" s="81" t="str">
        <f t="shared" si="15"/>
        <v/>
      </c>
      <c r="K78" s="226"/>
      <c r="L78" s="71"/>
      <c r="M78" s="71"/>
      <c r="N78" s="71"/>
      <c r="O78" s="71"/>
      <c r="P78" s="72" t="str">
        <f t="shared" si="16"/>
        <v/>
      </c>
      <c r="Q78" s="70" t="str">
        <f t="shared" si="17"/>
        <v/>
      </c>
      <c r="R78" s="68"/>
      <c r="S78" s="67"/>
      <c r="T78" s="67"/>
      <c r="U78" s="75" t="str">
        <f t="shared" si="12"/>
        <v/>
      </c>
      <c r="V78" s="70" t="str">
        <f t="shared" si="13"/>
        <v/>
      </c>
      <c r="W78" s="69"/>
      <c r="X78" s="68"/>
      <c r="Y78" s="70" t="str" cm="1">
        <f t="array" ref="Y78">IF(AND(G78="A.5) kompr. Bestandeshöhe",W78&lt;&gt;"",X78&gt;0),ROUND(X78*(INDEX(LINEST(_xlfn._xlws.FILTER('D) Ertrag kompr. Bestandeshöhe'!$V$5:$V$999,('D) Ertrag kompr. Bestandeshöhe'!$J$5:$J$999=W78)*('D) Ertrag kompr. Bestandeshöhe'!$K$5:$K$999&lt;&gt;"")*('D) Ertrag kompr. Bestandeshöhe'!$V$5:$V$999&lt;&gt;"")),
      _xlfn._xlws.FILTER('D) Ertrag kompr. Bestandeshöhe'!$K$5:$K$999,('D) Ertrag kompr. Bestandeshöhe'!$J$5:$J$999=W78)*('D) Ertrag kompr. Bestandeshöhe'!$K$5:$K$999&lt;&gt;"")*('D) Ertrag kompr. Bestandeshöhe'!$V$5:$V$999&lt;&gt;"")),
      TRUE, FALSE),
    1))+(INDEX(LINEST(_xlfn._xlws.FILTER('D) Ertrag kompr. Bestandeshöhe'!$V$5:$V$999,('D) Ertrag kompr. Bestandeshöhe'!$J$5:$J$999=W78)*('D) Ertrag kompr. Bestandeshöhe'!$K$5:$K$999&lt;&gt;"")*('D) Ertrag kompr. Bestandeshöhe'!$V$5:$V$999&lt;&gt;"")),
      _xlfn._xlws.FILTER('D) Ertrag kompr. Bestandeshöhe'!$K$5:$K$999,('D) Ertrag kompr. Bestandeshöhe'!$J$5:$J$999=W78)*('D) Ertrag kompr. Bestandeshöhe'!$K$5:$K$999&lt;&gt;"")*('D) Ertrag kompr. Bestandeshöhe'!$V$5:$V$999&lt;&gt;"")),
      TRUE, FALSE),
    2)),0),"")</f>
        <v/>
      </c>
      <c r="Z78" s="100" cm="1">
        <f t="array" ref="Z78">IFERROR(AVERAGE(_xlfn._xlws.FILTER('D) Ertrag kompr. Bestandeshöhe'!$O$5:$O$999,('D) Ertrag kompr. Bestandeshöhe'!$J$5:$J$999=$W78)*('D) Ertrag kompr. Bestandeshöhe'!$O$5:$O$999&lt;&gt;""))),18)</f>
        <v>18</v>
      </c>
      <c r="AA78" s="78"/>
      <c r="AB78" s="80"/>
      <c r="AC78" s="43"/>
      <c r="AD78" s="83" t="str">
        <f>IFERROR(IF(AND(G78='F) Hilfsrechnung'!$I$4,J78&gt;0),J78,IF(AND(G78='F) Hilfsrechnung'!$I$6,Y78&gt;0),Y78,IF(AND(G78='F) Hilfsrechnung'!$I$5,V78&gt;0),V78,""))),"")</f>
        <v/>
      </c>
      <c r="AE78" s="94" t="str">
        <f t="shared" si="18"/>
        <v/>
      </c>
      <c r="AF78" s="133" t="str">
        <f>IF(AG78&lt;&gt;"",'F) Hilfsrechnung'!$K$4/(AG78/AD78),"")</f>
        <v/>
      </c>
      <c r="AG78" s="70" t="str">
        <f>IF(AND(ISNUMBER(AB78),AD78&lt;&gt;""),((INDEX('F) Hilfsrechnung'!$A$2:$B$5,MATCH(AC78,'F) Hilfsrechnung'!$A$2:$A$5,0),2)*AB78/100)+('F) Hilfsrechnung'!$B$7*(100-AB78)/100))*AD78,"")</f>
        <v/>
      </c>
      <c r="AH78" s="57"/>
      <c r="AI78" s="85"/>
      <c r="AJ78" s="84"/>
      <c r="AK78" s="74"/>
      <c r="AL78" s="86" t="str">
        <f>IF(AND(ISNUMBER(AJ78),AK78=""),ROUND('F) Hilfsrechnung'!$K$4/AJ78,0),IF(AND(ISNUMBER(AJ78),ISNUMBER(AK78)),ROUND(AK78/AJ78,0),""))</f>
        <v/>
      </c>
      <c r="AM78" s="98" t="str">
        <f t="shared" si="14"/>
        <v/>
      </c>
      <c r="AN78" s="87" t="str">
        <f t="shared" si="19"/>
        <v/>
      </c>
    </row>
    <row r="79" spans="1:40" x14ac:dyDescent="0.25">
      <c r="A79" s="89">
        <v>74</v>
      </c>
      <c r="B79" s="73"/>
      <c r="C79" s="73"/>
      <c r="D79" s="73"/>
      <c r="E79" s="73"/>
      <c r="F79" s="73"/>
      <c r="G79" s="60"/>
      <c r="H79" s="245"/>
      <c r="I79" s="223"/>
      <c r="J79" s="81" t="str">
        <f t="shared" si="15"/>
        <v/>
      </c>
      <c r="K79" s="226"/>
      <c r="L79" s="71"/>
      <c r="M79" s="71"/>
      <c r="N79" s="71"/>
      <c r="O79" s="71"/>
      <c r="P79" s="72" t="str">
        <f t="shared" si="16"/>
        <v/>
      </c>
      <c r="Q79" s="70" t="str">
        <f t="shared" si="17"/>
        <v/>
      </c>
      <c r="R79" s="68"/>
      <c r="S79" s="67"/>
      <c r="T79" s="67"/>
      <c r="U79" s="75" t="str">
        <f t="shared" si="12"/>
        <v/>
      </c>
      <c r="V79" s="70" t="str">
        <f t="shared" si="13"/>
        <v/>
      </c>
      <c r="W79" s="69"/>
      <c r="X79" s="68"/>
      <c r="Y79" s="70" t="str" cm="1">
        <f t="array" ref="Y79">IF(AND(G79="A.5) kompr. Bestandeshöhe",W79&lt;&gt;"",X79&gt;0),ROUND(X79*(INDEX(LINEST(_xlfn._xlws.FILTER('D) Ertrag kompr. Bestandeshöhe'!$V$5:$V$999,('D) Ertrag kompr. Bestandeshöhe'!$J$5:$J$999=W79)*('D) Ertrag kompr. Bestandeshöhe'!$K$5:$K$999&lt;&gt;"")*('D) Ertrag kompr. Bestandeshöhe'!$V$5:$V$999&lt;&gt;"")),
      _xlfn._xlws.FILTER('D) Ertrag kompr. Bestandeshöhe'!$K$5:$K$999,('D) Ertrag kompr. Bestandeshöhe'!$J$5:$J$999=W79)*('D) Ertrag kompr. Bestandeshöhe'!$K$5:$K$999&lt;&gt;"")*('D) Ertrag kompr. Bestandeshöhe'!$V$5:$V$999&lt;&gt;"")),
      TRUE, FALSE),
    1))+(INDEX(LINEST(_xlfn._xlws.FILTER('D) Ertrag kompr. Bestandeshöhe'!$V$5:$V$999,('D) Ertrag kompr. Bestandeshöhe'!$J$5:$J$999=W79)*('D) Ertrag kompr. Bestandeshöhe'!$K$5:$K$999&lt;&gt;"")*('D) Ertrag kompr. Bestandeshöhe'!$V$5:$V$999&lt;&gt;"")),
      _xlfn._xlws.FILTER('D) Ertrag kompr. Bestandeshöhe'!$K$5:$K$999,('D) Ertrag kompr. Bestandeshöhe'!$J$5:$J$999=W79)*('D) Ertrag kompr. Bestandeshöhe'!$K$5:$K$999&lt;&gt;"")*('D) Ertrag kompr. Bestandeshöhe'!$V$5:$V$999&lt;&gt;"")),
      TRUE, FALSE),
    2)),0),"")</f>
        <v/>
      </c>
      <c r="Z79" s="100" cm="1">
        <f t="array" ref="Z79">IFERROR(AVERAGE(_xlfn._xlws.FILTER('D) Ertrag kompr. Bestandeshöhe'!$O$5:$O$999,('D) Ertrag kompr. Bestandeshöhe'!$J$5:$J$999=$W79)*('D) Ertrag kompr. Bestandeshöhe'!$O$5:$O$999&lt;&gt;""))),18)</f>
        <v>18</v>
      </c>
      <c r="AA79" s="78"/>
      <c r="AB79" s="80"/>
      <c r="AC79" s="43"/>
      <c r="AD79" s="83" t="str">
        <f>IFERROR(IF(AND(G79='F) Hilfsrechnung'!$I$4,J79&gt;0),J79,IF(AND(G79='F) Hilfsrechnung'!$I$6,Y79&gt;0),Y79,IF(AND(G79='F) Hilfsrechnung'!$I$5,V79&gt;0),V79,""))),"")</f>
        <v/>
      </c>
      <c r="AE79" s="94" t="str">
        <f t="shared" si="18"/>
        <v/>
      </c>
      <c r="AF79" s="133" t="str">
        <f>IF(AG79&lt;&gt;"",'F) Hilfsrechnung'!$K$4/(AG79/AD79),"")</f>
        <v/>
      </c>
      <c r="AG79" s="70" t="str">
        <f>IF(AND(ISNUMBER(AB79),AD79&lt;&gt;""),((INDEX('F) Hilfsrechnung'!$A$2:$B$5,MATCH(AC79,'F) Hilfsrechnung'!$A$2:$A$5,0),2)*AB79/100)+('F) Hilfsrechnung'!$B$7*(100-AB79)/100))*AD79,"")</f>
        <v/>
      </c>
      <c r="AH79" s="57"/>
      <c r="AI79" s="85"/>
      <c r="AJ79" s="84"/>
      <c r="AK79" s="74"/>
      <c r="AL79" s="86" t="str">
        <f>IF(AND(ISNUMBER(AJ79),AK79=""),ROUND('F) Hilfsrechnung'!$K$4/AJ79,0),IF(AND(ISNUMBER(AJ79),ISNUMBER(AK79)),ROUND(AK79/AJ79,0),""))</f>
        <v/>
      </c>
      <c r="AM79" s="98" t="str">
        <f t="shared" si="14"/>
        <v/>
      </c>
      <c r="AN79" s="87" t="str">
        <f t="shared" si="19"/>
        <v/>
      </c>
    </row>
    <row r="80" spans="1:40" x14ac:dyDescent="0.25">
      <c r="A80" s="89">
        <v>75</v>
      </c>
      <c r="B80" s="73"/>
      <c r="C80" s="73"/>
      <c r="D80" s="73"/>
      <c r="E80" s="73"/>
      <c r="F80" s="73"/>
      <c r="G80" s="60"/>
      <c r="H80" s="245"/>
      <c r="I80" s="223"/>
      <c r="J80" s="81" t="str">
        <f t="shared" si="15"/>
        <v/>
      </c>
      <c r="K80" s="226"/>
      <c r="L80" s="71"/>
      <c r="M80" s="71"/>
      <c r="N80" s="71"/>
      <c r="O80" s="71"/>
      <c r="P80" s="72" t="str">
        <f t="shared" si="16"/>
        <v/>
      </c>
      <c r="Q80" s="70" t="str">
        <f t="shared" si="17"/>
        <v/>
      </c>
      <c r="R80" s="68"/>
      <c r="S80" s="67"/>
      <c r="T80" s="67"/>
      <c r="U80" s="75" t="str">
        <f t="shared" si="12"/>
        <v/>
      </c>
      <c r="V80" s="70" t="str">
        <f t="shared" si="13"/>
        <v/>
      </c>
      <c r="W80" s="69"/>
      <c r="X80" s="68"/>
      <c r="Y80" s="70" t="str" cm="1">
        <f t="array" ref="Y80">IF(AND(G80="A.5) kompr. Bestandeshöhe",W80&lt;&gt;"",X80&gt;0),ROUND(X80*(INDEX(LINEST(_xlfn._xlws.FILTER('D) Ertrag kompr. Bestandeshöhe'!$V$5:$V$999,('D) Ertrag kompr. Bestandeshöhe'!$J$5:$J$999=W80)*('D) Ertrag kompr. Bestandeshöhe'!$K$5:$K$999&lt;&gt;"")*('D) Ertrag kompr. Bestandeshöhe'!$V$5:$V$999&lt;&gt;"")),
      _xlfn._xlws.FILTER('D) Ertrag kompr. Bestandeshöhe'!$K$5:$K$999,('D) Ertrag kompr. Bestandeshöhe'!$J$5:$J$999=W80)*('D) Ertrag kompr. Bestandeshöhe'!$K$5:$K$999&lt;&gt;"")*('D) Ertrag kompr. Bestandeshöhe'!$V$5:$V$999&lt;&gt;"")),
      TRUE, FALSE),
    1))+(INDEX(LINEST(_xlfn._xlws.FILTER('D) Ertrag kompr. Bestandeshöhe'!$V$5:$V$999,('D) Ertrag kompr. Bestandeshöhe'!$J$5:$J$999=W80)*('D) Ertrag kompr. Bestandeshöhe'!$K$5:$K$999&lt;&gt;"")*('D) Ertrag kompr. Bestandeshöhe'!$V$5:$V$999&lt;&gt;"")),
      _xlfn._xlws.FILTER('D) Ertrag kompr. Bestandeshöhe'!$K$5:$K$999,('D) Ertrag kompr. Bestandeshöhe'!$J$5:$J$999=W80)*('D) Ertrag kompr. Bestandeshöhe'!$K$5:$K$999&lt;&gt;"")*('D) Ertrag kompr. Bestandeshöhe'!$V$5:$V$999&lt;&gt;"")),
      TRUE, FALSE),
    2)),0),"")</f>
        <v/>
      </c>
      <c r="Z80" s="100" cm="1">
        <f t="array" ref="Z80">IFERROR(AVERAGE(_xlfn._xlws.FILTER('D) Ertrag kompr. Bestandeshöhe'!$O$5:$O$999,('D) Ertrag kompr. Bestandeshöhe'!$J$5:$J$999=$W80)*('D) Ertrag kompr. Bestandeshöhe'!$O$5:$O$999&lt;&gt;""))),18)</f>
        <v>18</v>
      </c>
      <c r="AA80" s="78"/>
      <c r="AB80" s="80"/>
      <c r="AC80" s="43"/>
      <c r="AD80" s="83" t="str">
        <f>IFERROR(IF(AND(G80='F) Hilfsrechnung'!$I$4,J80&gt;0),J80,IF(AND(G80='F) Hilfsrechnung'!$I$6,Y80&gt;0),Y80,IF(AND(G80='F) Hilfsrechnung'!$I$5,V80&gt;0),V80,""))),"")</f>
        <v/>
      </c>
      <c r="AE80" s="94" t="str">
        <f t="shared" si="18"/>
        <v/>
      </c>
      <c r="AF80" s="133" t="str">
        <f>IF(AG80&lt;&gt;"",'F) Hilfsrechnung'!$K$4/(AG80/AD80),"")</f>
        <v/>
      </c>
      <c r="AG80" s="70" t="str">
        <f>IF(AND(ISNUMBER(AB80),AD80&lt;&gt;""),((INDEX('F) Hilfsrechnung'!$A$2:$B$5,MATCH(AC80,'F) Hilfsrechnung'!$A$2:$A$5,0),2)*AB80/100)+('F) Hilfsrechnung'!$B$7*(100-AB80)/100))*AD80,"")</f>
        <v/>
      </c>
      <c r="AH80" s="57"/>
      <c r="AI80" s="85"/>
      <c r="AJ80" s="84"/>
      <c r="AK80" s="74"/>
      <c r="AL80" s="86" t="str">
        <f>IF(AND(ISNUMBER(AJ80),AK80=""),ROUND('F) Hilfsrechnung'!$K$4/AJ80,0),IF(AND(ISNUMBER(AJ80),ISNUMBER(AK80)),ROUND(AK80/AJ80,0),""))</f>
        <v/>
      </c>
      <c r="AM80" s="98" t="str">
        <f t="shared" si="14"/>
        <v/>
      </c>
      <c r="AN80" s="87" t="str">
        <f t="shared" si="19"/>
        <v/>
      </c>
    </row>
    <row r="81" spans="1:40" x14ac:dyDescent="0.25">
      <c r="A81" s="89">
        <v>76</v>
      </c>
      <c r="B81" s="73"/>
      <c r="C81" s="73"/>
      <c r="D81" s="73"/>
      <c r="E81" s="73"/>
      <c r="F81" s="73"/>
      <c r="G81" s="60"/>
      <c r="H81" s="245"/>
      <c r="I81" s="223"/>
      <c r="J81" s="81" t="str">
        <f t="shared" si="15"/>
        <v/>
      </c>
      <c r="K81" s="226"/>
      <c r="L81" s="71"/>
      <c r="M81" s="71"/>
      <c r="N81" s="71"/>
      <c r="O81" s="71"/>
      <c r="P81" s="72" t="str">
        <f t="shared" si="16"/>
        <v/>
      </c>
      <c r="Q81" s="70" t="str">
        <f t="shared" si="17"/>
        <v/>
      </c>
      <c r="R81" s="68"/>
      <c r="S81" s="67"/>
      <c r="T81" s="67"/>
      <c r="U81" s="75" t="str">
        <f t="shared" si="12"/>
        <v/>
      </c>
      <c r="V81" s="70" t="str">
        <f t="shared" si="13"/>
        <v/>
      </c>
      <c r="W81" s="69"/>
      <c r="X81" s="68"/>
      <c r="Y81" s="70" t="str" cm="1">
        <f t="array" ref="Y81">IF(AND(G81="A.5) kompr. Bestandeshöhe",W81&lt;&gt;"",X81&gt;0),ROUND(X81*(INDEX(LINEST(_xlfn._xlws.FILTER('D) Ertrag kompr. Bestandeshöhe'!$V$5:$V$999,('D) Ertrag kompr. Bestandeshöhe'!$J$5:$J$999=W81)*('D) Ertrag kompr. Bestandeshöhe'!$K$5:$K$999&lt;&gt;"")*('D) Ertrag kompr. Bestandeshöhe'!$V$5:$V$999&lt;&gt;"")),
      _xlfn._xlws.FILTER('D) Ertrag kompr. Bestandeshöhe'!$K$5:$K$999,('D) Ertrag kompr. Bestandeshöhe'!$J$5:$J$999=W81)*('D) Ertrag kompr. Bestandeshöhe'!$K$5:$K$999&lt;&gt;"")*('D) Ertrag kompr. Bestandeshöhe'!$V$5:$V$999&lt;&gt;"")),
      TRUE, FALSE),
    1))+(INDEX(LINEST(_xlfn._xlws.FILTER('D) Ertrag kompr. Bestandeshöhe'!$V$5:$V$999,('D) Ertrag kompr. Bestandeshöhe'!$J$5:$J$999=W81)*('D) Ertrag kompr. Bestandeshöhe'!$K$5:$K$999&lt;&gt;"")*('D) Ertrag kompr. Bestandeshöhe'!$V$5:$V$999&lt;&gt;"")),
      _xlfn._xlws.FILTER('D) Ertrag kompr. Bestandeshöhe'!$K$5:$K$999,('D) Ertrag kompr. Bestandeshöhe'!$J$5:$J$999=W81)*('D) Ertrag kompr. Bestandeshöhe'!$K$5:$K$999&lt;&gt;"")*('D) Ertrag kompr. Bestandeshöhe'!$V$5:$V$999&lt;&gt;"")),
      TRUE, FALSE),
    2)),0),"")</f>
        <v/>
      </c>
      <c r="Z81" s="100" cm="1">
        <f t="array" ref="Z81">IFERROR(AVERAGE(_xlfn._xlws.FILTER('D) Ertrag kompr. Bestandeshöhe'!$O$5:$O$999,('D) Ertrag kompr. Bestandeshöhe'!$J$5:$J$999=$W81)*('D) Ertrag kompr. Bestandeshöhe'!$O$5:$O$999&lt;&gt;""))),18)</f>
        <v>18</v>
      </c>
      <c r="AA81" s="78"/>
      <c r="AB81" s="80"/>
      <c r="AC81" s="43"/>
      <c r="AD81" s="83" t="str">
        <f>IFERROR(IF(AND(G81='F) Hilfsrechnung'!$I$4,J81&gt;0),J81,IF(AND(G81='F) Hilfsrechnung'!$I$6,Y81&gt;0),Y81,IF(AND(G81='F) Hilfsrechnung'!$I$5,V81&gt;0),V81,""))),"")</f>
        <v/>
      </c>
      <c r="AE81" s="94" t="str">
        <f t="shared" si="18"/>
        <v/>
      </c>
      <c r="AF81" s="133" t="str">
        <f>IF(AG81&lt;&gt;"",'F) Hilfsrechnung'!$K$4/(AG81/AD81),"")</f>
        <v/>
      </c>
      <c r="AG81" s="70" t="str">
        <f>IF(AND(ISNUMBER(AB81),AD81&lt;&gt;""),((INDEX('F) Hilfsrechnung'!$A$2:$B$5,MATCH(AC81,'F) Hilfsrechnung'!$A$2:$A$5,0),2)*AB81/100)+('F) Hilfsrechnung'!$B$7*(100-AB81)/100))*AD81,"")</f>
        <v/>
      </c>
      <c r="AH81" s="57"/>
      <c r="AI81" s="85"/>
      <c r="AJ81" s="84"/>
      <c r="AK81" s="74"/>
      <c r="AL81" s="86" t="str">
        <f>IF(AND(ISNUMBER(AJ81),AK81=""),ROUND('F) Hilfsrechnung'!$K$4/AJ81,0),IF(AND(ISNUMBER(AJ81),ISNUMBER(AK81)),ROUND(AK81/AJ81,0),""))</f>
        <v/>
      </c>
      <c r="AM81" s="98" t="str">
        <f t="shared" si="14"/>
        <v/>
      </c>
      <c r="AN81" s="87" t="str">
        <f t="shared" si="19"/>
        <v/>
      </c>
    </row>
    <row r="82" spans="1:40" x14ac:dyDescent="0.25">
      <c r="A82" s="89">
        <v>77</v>
      </c>
      <c r="B82" s="73"/>
      <c r="C82" s="73"/>
      <c r="D82" s="73"/>
      <c r="E82" s="73"/>
      <c r="F82" s="73"/>
      <c r="G82" s="60"/>
      <c r="H82" s="245"/>
      <c r="I82" s="223"/>
      <c r="J82" s="81" t="str">
        <f t="shared" si="15"/>
        <v/>
      </c>
      <c r="K82" s="226"/>
      <c r="L82" s="71"/>
      <c r="M82" s="71"/>
      <c r="N82" s="71"/>
      <c r="O82" s="71"/>
      <c r="P82" s="72" t="str">
        <f t="shared" si="16"/>
        <v/>
      </c>
      <c r="Q82" s="70" t="str">
        <f t="shared" si="17"/>
        <v/>
      </c>
      <c r="R82" s="68"/>
      <c r="S82" s="67"/>
      <c r="T82" s="67"/>
      <c r="U82" s="75" t="str">
        <f t="shared" si="12"/>
        <v/>
      </c>
      <c r="V82" s="70" t="str">
        <f t="shared" si="13"/>
        <v/>
      </c>
      <c r="W82" s="69"/>
      <c r="X82" s="68"/>
      <c r="Y82" s="70" t="str" cm="1">
        <f t="array" ref="Y82">IF(AND(G82="A.5) kompr. Bestandeshöhe",W82&lt;&gt;"",X82&gt;0),ROUND(X82*(INDEX(LINEST(_xlfn._xlws.FILTER('D) Ertrag kompr. Bestandeshöhe'!$V$5:$V$999,('D) Ertrag kompr. Bestandeshöhe'!$J$5:$J$999=W82)*('D) Ertrag kompr. Bestandeshöhe'!$K$5:$K$999&lt;&gt;"")*('D) Ertrag kompr. Bestandeshöhe'!$V$5:$V$999&lt;&gt;"")),
      _xlfn._xlws.FILTER('D) Ertrag kompr. Bestandeshöhe'!$K$5:$K$999,('D) Ertrag kompr. Bestandeshöhe'!$J$5:$J$999=W82)*('D) Ertrag kompr. Bestandeshöhe'!$K$5:$K$999&lt;&gt;"")*('D) Ertrag kompr. Bestandeshöhe'!$V$5:$V$999&lt;&gt;"")),
      TRUE, FALSE),
    1))+(INDEX(LINEST(_xlfn._xlws.FILTER('D) Ertrag kompr. Bestandeshöhe'!$V$5:$V$999,('D) Ertrag kompr. Bestandeshöhe'!$J$5:$J$999=W82)*('D) Ertrag kompr. Bestandeshöhe'!$K$5:$K$999&lt;&gt;"")*('D) Ertrag kompr. Bestandeshöhe'!$V$5:$V$999&lt;&gt;"")),
      _xlfn._xlws.FILTER('D) Ertrag kompr. Bestandeshöhe'!$K$5:$K$999,('D) Ertrag kompr. Bestandeshöhe'!$J$5:$J$999=W82)*('D) Ertrag kompr. Bestandeshöhe'!$K$5:$K$999&lt;&gt;"")*('D) Ertrag kompr. Bestandeshöhe'!$V$5:$V$999&lt;&gt;"")),
      TRUE, FALSE),
    2)),0),"")</f>
        <v/>
      </c>
      <c r="Z82" s="100" cm="1">
        <f t="array" ref="Z82">IFERROR(AVERAGE(_xlfn._xlws.FILTER('D) Ertrag kompr. Bestandeshöhe'!$O$5:$O$999,('D) Ertrag kompr. Bestandeshöhe'!$J$5:$J$999=$W82)*('D) Ertrag kompr. Bestandeshöhe'!$O$5:$O$999&lt;&gt;""))),18)</f>
        <v>18</v>
      </c>
      <c r="AA82" s="78"/>
      <c r="AB82" s="80"/>
      <c r="AC82" s="43"/>
      <c r="AD82" s="83" t="str">
        <f>IFERROR(IF(AND(G82='F) Hilfsrechnung'!$I$4,J82&gt;0),J82,IF(AND(G82='F) Hilfsrechnung'!$I$6,Y82&gt;0),Y82,IF(AND(G82='F) Hilfsrechnung'!$I$5,V82&gt;0),V82,""))),"")</f>
        <v/>
      </c>
      <c r="AE82" s="94" t="str">
        <f t="shared" si="18"/>
        <v/>
      </c>
      <c r="AF82" s="133" t="str">
        <f>IF(AG82&lt;&gt;"",'F) Hilfsrechnung'!$K$4/(AG82/AD82),"")</f>
        <v/>
      </c>
      <c r="AG82" s="70" t="str">
        <f>IF(AND(ISNUMBER(AB82),AD82&lt;&gt;""),((INDEX('F) Hilfsrechnung'!$A$2:$B$5,MATCH(AC82,'F) Hilfsrechnung'!$A$2:$A$5,0),2)*AB82/100)+('F) Hilfsrechnung'!$B$7*(100-AB82)/100))*AD82,"")</f>
        <v/>
      </c>
      <c r="AH82" s="57"/>
      <c r="AI82" s="85"/>
      <c r="AJ82" s="84"/>
      <c r="AK82" s="74"/>
      <c r="AL82" s="86" t="str">
        <f>IF(AND(ISNUMBER(AJ82),AK82=""),ROUND('F) Hilfsrechnung'!$K$4/AJ82,0),IF(AND(ISNUMBER(AJ82),ISNUMBER(AK82)),ROUND(AK82/AJ82,0),""))</f>
        <v/>
      </c>
      <c r="AM82" s="98" t="str">
        <f t="shared" si="14"/>
        <v/>
      </c>
      <c r="AN82" s="87" t="str">
        <f t="shared" si="19"/>
        <v/>
      </c>
    </row>
    <row r="83" spans="1:40" x14ac:dyDescent="0.25">
      <c r="A83" s="89">
        <v>78</v>
      </c>
      <c r="B83" s="73"/>
      <c r="C83" s="73"/>
      <c r="D83" s="73"/>
      <c r="E83" s="73"/>
      <c r="F83" s="73"/>
      <c r="G83" s="60"/>
      <c r="H83" s="245"/>
      <c r="I83" s="223"/>
      <c r="J83" s="81" t="str">
        <f t="shared" si="15"/>
        <v/>
      </c>
      <c r="K83" s="226"/>
      <c r="L83" s="71"/>
      <c r="M83" s="71"/>
      <c r="N83" s="71"/>
      <c r="O83" s="71"/>
      <c r="P83" s="72" t="str">
        <f t="shared" si="16"/>
        <v/>
      </c>
      <c r="Q83" s="70" t="str">
        <f t="shared" si="17"/>
        <v/>
      </c>
      <c r="R83" s="68"/>
      <c r="S83" s="67"/>
      <c r="T83" s="67"/>
      <c r="U83" s="75" t="str">
        <f t="shared" si="12"/>
        <v/>
      </c>
      <c r="V83" s="70" t="str">
        <f t="shared" si="13"/>
        <v/>
      </c>
      <c r="W83" s="69"/>
      <c r="X83" s="68"/>
      <c r="Y83" s="70" t="str" cm="1">
        <f t="array" ref="Y83">IF(AND(G83="A.5) kompr. Bestandeshöhe",W83&lt;&gt;"",X83&gt;0),ROUND(X83*(INDEX(LINEST(_xlfn._xlws.FILTER('D) Ertrag kompr. Bestandeshöhe'!$V$5:$V$999,('D) Ertrag kompr. Bestandeshöhe'!$J$5:$J$999=W83)*('D) Ertrag kompr. Bestandeshöhe'!$K$5:$K$999&lt;&gt;"")*('D) Ertrag kompr. Bestandeshöhe'!$V$5:$V$999&lt;&gt;"")),
      _xlfn._xlws.FILTER('D) Ertrag kompr. Bestandeshöhe'!$K$5:$K$999,('D) Ertrag kompr. Bestandeshöhe'!$J$5:$J$999=W83)*('D) Ertrag kompr. Bestandeshöhe'!$K$5:$K$999&lt;&gt;"")*('D) Ertrag kompr. Bestandeshöhe'!$V$5:$V$999&lt;&gt;"")),
      TRUE, FALSE),
    1))+(INDEX(LINEST(_xlfn._xlws.FILTER('D) Ertrag kompr. Bestandeshöhe'!$V$5:$V$999,('D) Ertrag kompr. Bestandeshöhe'!$J$5:$J$999=W83)*('D) Ertrag kompr. Bestandeshöhe'!$K$5:$K$999&lt;&gt;"")*('D) Ertrag kompr. Bestandeshöhe'!$V$5:$V$999&lt;&gt;"")),
      _xlfn._xlws.FILTER('D) Ertrag kompr. Bestandeshöhe'!$K$5:$K$999,('D) Ertrag kompr. Bestandeshöhe'!$J$5:$J$999=W83)*('D) Ertrag kompr. Bestandeshöhe'!$K$5:$K$999&lt;&gt;"")*('D) Ertrag kompr. Bestandeshöhe'!$V$5:$V$999&lt;&gt;"")),
      TRUE, FALSE),
    2)),0),"")</f>
        <v/>
      </c>
      <c r="Z83" s="100" cm="1">
        <f t="array" ref="Z83">IFERROR(AVERAGE(_xlfn._xlws.FILTER('D) Ertrag kompr. Bestandeshöhe'!$O$5:$O$999,('D) Ertrag kompr. Bestandeshöhe'!$J$5:$J$999=$W83)*('D) Ertrag kompr. Bestandeshöhe'!$O$5:$O$999&lt;&gt;""))),18)</f>
        <v>18</v>
      </c>
      <c r="AA83" s="78"/>
      <c r="AB83" s="80"/>
      <c r="AC83" s="43"/>
      <c r="AD83" s="83" t="str">
        <f>IFERROR(IF(AND(G83='F) Hilfsrechnung'!$I$4,J83&gt;0),J83,IF(AND(G83='F) Hilfsrechnung'!$I$6,Y83&gt;0),Y83,IF(AND(G83='F) Hilfsrechnung'!$I$5,V83&gt;0),V83,""))),"")</f>
        <v/>
      </c>
      <c r="AE83" s="94" t="str">
        <f t="shared" si="18"/>
        <v/>
      </c>
      <c r="AF83" s="133" t="str">
        <f>IF(AG83&lt;&gt;"",'F) Hilfsrechnung'!$K$4/(AG83/AD83),"")</f>
        <v/>
      </c>
      <c r="AG83" s="70" t="str">
        <f>IF(AND(ISNUMBER(AB83),AD83&lt;&gt;""),((INDEX('F) Hilfsrechnung'!$A$2:$B$5,MATCH(AC83,'F) Hilfsrechnung'!$A$2:$A$5,0),2)*AB83/100)+('F) Hilfsrechnung'!$B$7*(100-AB83)/100))*AD83,"")</f>
        <v/>
      </c>
      <c r="AH83" s="57"/>
      <c r="AI83" s="85"/>
      <c r="AJ83" s="84"/>
      <c r="AK83" s="74"/>
      <c r="AL83" s="86" t="str">
        <f>IF(AND(ISNUMBER(AJ83),AK83=""),ROUND('F) Hilfsrechnung'!$K$4/AJ83,0),IF(AND(ISNUMBER(AJ83),ISNUMBER(AK83)),ROUND(AK83/AJ83,0),""))</f>
        <v/>
      </c>
      <c r="AM83" s="98" t="str">
        <f t="shared" si="14"/>
        <v/>
      </c>
      <c r="AN83" s="87" t="str">
        <f t="shared" si="19"/>
        <v/>
      </c>
    </row>
    <row r="84" spans="1:40" x14ac:dyDescent="0.25">
      <c r="A84" s="89">
        <v>79</v>
      </c>
      <c r="B84" s="73"/>
      <c r="C84" s="73"/>
      <c r="D84" s="73"/>
      <c r="E84" s="73"/>
      <c r="F84" s="73"/>
      <c r="G84" s="60"/>
      <c r="H84" s="245"/>
      <c r="I84" s="223"/>
      <c r="J84" s="81" t="str">
        <f t="shared" si="15"/>
        <v/>
      </c>
      <c r="K84" s="226"/>
      <c r="L84" s="71"/>
      <c r="M84" s="71"/>
      <c r="N84" s="71"/>
      <c r="O84" s="71"/>
      <c r="P84" s="72" t="str">
        <f t="shared" si="16"/>
        <v/>
      </c>
      <c r="Q84" s="70" t="str">
        <f t="shared" si="17"/>
        <v/>
      </c>
      <c r="R84" s="68"/>
      <c r="S84" s="67"/>
      <c r="T84" s="67"/>
      <c r="U84" s="75" t="str">
        <f t="shared" si="12"/>
        <v/>
      </c>
      <c r="V84" s="70" t="str">
        <f t="shared" si="13"/>
        <v/>
      </c>
      <c r="W84" s="69"/>
      <c r="X84" s="68"/>
      <c r="Y84" s="70" t="str" cm="1">
        <f t="array" ref="Y84">IF(AND(G84="A.5) kompr. Bestandeshöhe",W84&lt;&gt;"",X84&gt;0),ROUND(X84*(INDEX(LINEST(_xlfn._xlws.FILTER('D) Ertrag kompr. Bestandeshöhe'!$V$5:$V$999,('D) Ertrag kompr. Bestandeshöhe'!$J$5:$J$999=W84)*('D) Ertrag kompr. Bestandeshöhe'!$K$5:$K$999&lt;&gt;"")*('D) Ertrag kompr. Bestandeshöhe'!$V$5:$V$999&lt;&gt;"")),
      _xlfn._xlws.FILTER('D) Ertrag kompr. Bestandeshöhe'!$K$5:$K$999,('D) Ertrag kompr. Bestandeshöhe'!$J$5:$J$999=W84)*('D) Ertrag kompr. Bestandeshöhe'!$K$5:$K$999&lt;&gt;"")*('D) Ertrag kompr. Bestandeshöhe'!$V$5:$V$999&lt;&gt;"")),
      TRUE, FALSE),
    1))+(INDEX(LINEST(_xlfn._xlws.FILTER('D) Ertrag kompr. Bestandeshöhe'!$V$5:$V$999,('D) Ertrag kompr. Bestandeshöhe'!$J$5:$J$999=W84)*('D) Ertrag kompr. Bestandeshöhe'!$K$5:$K$999&lt;&gt;"")*('D) Ertrag kompr. Bestandeshöhe'!$V$5:$V$999&lt;&gt;"")),
      _xlfn._xlws.FILTER('D) Ertrag kompr. Bestandeshöhe'!$K$5:$K$999,('D) Ertrag kompr. Bestandeshöhe'!$J$5:$J$999=W84)*('D) Ertrag kompr. Bestandeshöhe'!$K$5:$K$999&lt;&gt;"")*('D) Ertrag kompr. Bestandeshöhe'!$V$5:$V$999&lt;&gt;"")),
      TRUE, FALSE),
    2)),0),"")</f>
        <v/>
      </c>
      <c r="Z84" s="100" cm="1">
        <f t="array" ref="Z84">IFERROR(AVERAGE(_xlfn._xlws.FILTER('D) Ertrag kompr. Bestandeshöhe'!$O$5:$O$999,('D) Ertrag kompr. Bestandeshöhe'!$J$5:$J$999=$W84)*('D) Ertrag kompr. Bestandeshöhe'!$O$5:$O$999&lt;&gt;""))),18)</f>
        <v>18</v>
      </c>
      <c r="AA84" s="78"/>
      <c r="AB84" s="80"/>
      <c r="AC84" s="43"/>
      <c r="AD84" s="83" t="str">
        <f>IFERROR(IF(AND(G84='F) Hilfsrechnung'!$I$4,J84&gt;0),J84,IF(AND(G84='F) Hilfsrechnung'!$I$6,Y84&gt;0),Y84,IF(AND(G84='F) Hilfsrechnung'!$I$5,V84&gt;0),V84,""))),"")</f>
        <v/>
      </c>
      <c r="AE84" s="94" t="str">
        <f t="shared" si="18"/>
        <v/>
      </c>
      <c r="AF84" s="133" t="str">
        <f>IF(AG84&lt;&gt;"",'F) Hilfsrechnung'!$K$4/(AG84/AD84),"")</f>
        <v/>
      </c>
      <c r="AG84" s="70" t="str">
        <f>IF(AND(ISNUMBER(AB84),AD84&lt;&gt;""),((INDEX('F) Hilfsrechnung'!$A$2:$B$5,MATCH(AC84,'F) Hilfsrechnung'!$A$2:$A$5,0),2)*AB84/100)+('F) Hilfsrechnung'!$B$7*(100-AB84)/100))*AD84,"")</f>
        <v/>
      </c>
      <c r="AH84" s="57"/>
      <c r="AI84" s="85"/>
      <c r="AJ84" s="84"/>
      <c r="AK84" s="74"/>
      <c r="AL84" s="86" t="str">
        <f>IF(AND(ISNUMBER(AJ84),AK84=""),ROUND('F) Hilfsrechnung'!$K$4/AJ84,0),IF(AND(ISNUMBER(AJ84),ISNUMBER(AK84)),ROUND(AK84/AJ84,0),""))</f>
        <v/>
      </c>
      <c r="AM84" s="98" t="str">
        <f t="shared" si="14"/>
        <v/>
      </c>
      <c r="AN84" s="87" t="str">
        <f t="shared" si="19"/>
        <v/>
      </c>
    </row>
    <row r="85" spans="1:40" x14ac:dyDescent="0.25">
      <c r="A85" s="89">
        <v>80</v>
      </c>
      <c r="B85" s="73"/>
      <c r="C85" s="73"/>
      <c r="D85" s="73"/>
      <c r="E85" s="73"/>
      <c r="F85" s="73"/>
      <c r="G85" s="60"/>
      <c r="H85" s="245"/>
      <c r="I85" s="223"/>
      <c r="J85" s="81" t="str">
        <f t="shared" si="15"/>
        <v/>
      </c>
      <c r="K85" s="226"/>
      <c r="L85" s="71"/>
      <c r="M85" s="71"/>
      <c r="N85" s="71"/>
      <c r="O85" s="71"/>
      <c r="P85" s="72" t="str">
        <f t="shared" si="16"/>
        <v/>
      </c>
      <c r="Q85" s="70" t="str">
        <f t="shared" si="17"/>
        <v/>
      </c>
      <c r="R85" s="68"/>
      <c r="S85" s="67"/>
      <c r="T85" s="67"/>
      <c r="U85" s="75" t="str">
        <f t="shared" si="12"/>
        <v/>
      </c>
      <c r="V85" s="70" t="str">
        <f t="shared" si="13"/>
        <v/>
      </c>
      <c r="W85" s="69"/>
      <c r="X85" s="68"/>
      <c r="Y85" s="70" t="str" cm="1">
        <f t="array" ref="Y85">IF(AND(G85="A.5) kompr. Bestandeshöhe",W85&lt;&gt;"",X85&gt;0),ROUND(X85*(INDEX(LINEST(_xlfn._xlws.FILTER('D) Ertrag kompr. Bestandeshöhe'!$V$5:$V$999,('D) Ertrag kompr. Bestandeshöhe'!$J$5:$J$999=W85)*('D) Ertrag kompr. Bestandeshöhe'!$K$5:$K$999&lt;&gt;"")*('D) Ertrag kompr. Bestandeshöhe'!$V$5:$V$999&lt;&gt;"")),
      _xlfn._xlws.FILTER('D) Ertrag kompr. Bestandeshöhe'!$K$5:$K$999,('D) Ertrag kompr. Bestandeshöhe'!$J$5:$J$999=W85)*('D) Ertrag kompr. Bestandeshöhe'!$K$5:$K$999&lt;&gt;"")*('D) Ertrag kompr. Bestandeshöhe'!$V$5:$V$999&lt;&gt;"")),
      TRUE, FALSE),
    1))+(INDEX(LINEST(_xlfn._xlws.FILTER('D) Ertrag kompr. Bestandeshöhe'!$V$5:$V$999,('D) Ertrag kompr. Bestandeshöhe'!$J$5:$J$999=W85)*('D) Ertrag kompr. Bestandeshöhe'!$K$5:$K$999&lt;&gt;"")*('D) Ertrag kompr. Bestandeshöhe'!$V$5:$V$999&lt;&gt;"")),
      _xlfn._xlws.FILTER('D) Ertrag kompr. Bestandeshöhe'!$K$5:$K$999,('D) Ertrag kompr. Bestandeshöhe'!$J$5:$J$999=W85)*('D) Ertrag kompr. Bestandeshöhe'!$K$5:$K$999&lt;&gt;"")*('D) Ertrag kompr. Bestandeshöhe'!$V$5:$V$999&lt;&gt;"")),
      TRUE, FALSE),
    2)),0),"")</f>
        <v/>
      </c>
      <c r="Z85" s="100" cm="1">
        <f t="array" ref="Z85">IFERROR(AVERAGE(_xlfn._xlws.FILTER('D) Ertrag kompr. Bestandeshöhe'!$O$5:$O$999,('D) Ertrag kompr. Bestandeshöhe'!$J$5:$J$999=$W85)*('D) Ertrag kompr. Bestandeshöhe'!$O$5:$O$999&lt;&gt;""))),18)</f>
        <v>18</v>
      </c>
      <c r="AA85" s="78"/>
      <c r="AB85" s="80"/>
      <c r="AC85" s="43"/>
      <c r="AD85" s="83" t="str">
        <f>IFERROR(IF(AND(G85='F) Hilfsrechnung'!$I$4,J85&gt;0),J85,IF(AND(G85='F) Hilfsrechnung'!$I$6,Y85&gt;0),Y85,IF(AND(G85='F) Hilfsrechnung'!$I$5,V85&gt;0),V85,""))),"")</f>
        <v/>
      </c>
      <c r="AE85" s="94" t="str">
        <f t="shared" si="18"/>
        <v/>
      </c>
      <c r="AF85" s="133" t="str">
        <f>IF(AG85&lt;&gt;"",'F) Hilfsrechnung'!$K$4/(AG85/AD85),"")</f>
        <v/>
      </c>
      <c r="AG85" s="70" t="str">
        <f>IF(AND(ISNUMBER(AB85),AD85&lt;&gt;""),((INDEX('F) Hilfsrechnung'!$A$2:$B$5,MATCH(AC85,'F) Hilfsrechnung'!$A$2:$A$5,0),2)*AB85/100)+('F) Hilfsrechnung'!$B$7*(100-AB85)/100))*AD85,"")</f>
        <v/>
      </c>
      <c r="AH85" s="57"/>
      <c r="AI85" s="85"/>
      <c r="AJ85" s="84"/>
      <c r="AK85" s="74"/>
      <c r="AL85" s="86" t="str">
        <f>IF(AND(ISNUMBER(AJ85),AK85=""),ROUND('F) Hilfsrechnung'!$K$4/AJ85,0),IF(AND(ISNUMBER(AJ85),ISNUMBER(AK85)),ROUND(AK85/AJ85,0),""))</f>
        <v/>
      </c>
      <c r="AM85" s="98" t="str">
        <f t="shared" si="14"/>
        <v/>
      </c>
      <c r="AN85" s="87" t="str">
        <f t="shared" si="19"/>
        <v/>
      </c>
    </row>
    <row r="86" spans="1:40" x14ac:dyDescent="0.25">
      <c r="A86" s="89">
        <v>81</v>
      </c>
      <c r="B86" s="73"/>
      <c r="C86" s="73"/>
      <c r="D86" s="73"/>
      <c r="E86" s="73"/>
      <c r="F86" s="73"/>
      <c r="G86" s="60"/>
      <c r="H86" s="245"/>
      <c r="I86" s="223"/>
      <c r="J86" s="81" t="str">
        <f t="shared" si="15"/>
        <v/>
      </c>
      <c r="K86" s="226"/>
      <c r="L86" s="71"/>
      <c r="M86" s="71"/>
      <c r="N86" s="71"/>
      <c r="O86" s="71"/>
      <c r="P86" s="72" t="str">
        <f t="shared" si="16"/>
        <v/>
      </c>
      <c r="Q86" s="70" t="str">
        <f t="shared" si="17"/>
        <v/>
      </c>
      <c r="R86" s="68"/>
      <c r="S86" s="67"/>
      <c r="T86" s="67"/>
      <c r="U86" s="75" t="str">
        <f t="shared" si="12"/>
        <v/>
      </c>
      <c r="V86" s="70" t="str">
        <f t="shared" si="13"/>
        <v/>
      </c>
      <c r="W86" s="69"/>
      <c r="X86" s="68"/>
      <c r="Y86" s="70" t="str" cm="1">
        <f t="array" ref="Y86">IF(AND(G86="A.5) kompr. Bestandeshöhe",W86&lt;&gt;"",X86&gt;0),ROUND(X86*(INDEX(LINEST(_xlfn._xlws.FILTER('D) Ertrag kompr. Bestandeshöhe'!$V$5:$V$999,('D) Ertrag kompr. Bestandeshöhe'!$J$5:$J$999=W86)*('D) Ertrag kompr. Bestandeshöhe'!$K$5:$K$999&lt;&gt;"")*('D) Ertrag kompr. Bestandeshöhe'!$V$5:$V$999&lt;&gt;"")),
      _xlfn._xlws.FILTER('D) Ertrag kompr. Bestandeshöhe'!$K$5:$K$999,('D) Ertrag kompr. Bestandeshöhe'!$J$5:$J$999=W86)*('D) Ertrag kompr. Bestandeshöhe'!$K$5:$K$999&lt;&gt;"")*('D) Ertrag kompr. Bestandeshöhe'!$V$5:$V$999&lt;&gt;"")),
      TRUE, FALSE),
    1))+(INDEX(LINEST(_xlfn._xlws.FILTER('D) Ertrag kompr. Bestandeshöhe'!$V$5:$V$999,('D) Ertrag kompr. Bestandeshöhe'!$J$5:$J$999=W86)*('D) Ertrag kompr. Bestandeshöhe'!$K$5:$K$999&lt;&gt;"")*('D) Ertrag kompr. Bestandeshöhe'!$V$5:$V$999&lt;&gt;"")),
      _xlfn._xlws.FILTER('D) Ertrag kompr. Bestandeshöhe'!$K$5:$K$999,('D) Ertrag kompr. Bestandeshöhe'!$J$5:$J$999=W86)*('D) Ertrag kompr. Bestandeshöhe'!$K$5:$K$999&lt;&gt;"")*('D) Ertrag kompr. Bestandeshöhe'!$V$5:$V$999&lt;&gt;"")),
      TRUE, FALSE),
    2)),0),"")</f>
        <v/>
      </c>
      <c r="Z86" s="100" cm="1">
        <f t="array" ref="Z86">IFERROR(AVERAGE(_xlfn._xlws.FILTER('D) Ertrag kompr. Bestandeshöhe'!$O$5:$O$999,('D) Ertrag kompr. Bestandeshöhe'!$J$5:$J$999=$W86)*('D) Ertrag kompr. Bestandeshöhe'!$O$5:$O$999&lt;&gt;""))),18)</f>
        <v>18</v>
      </c>
      <c r="AA86" s="78"/>
      <c r="AB86" s="80"/>
      <c r="AC86" s="43"/>
      <c r="AD86" s="83" t="str">
        <f>IFERROR(IF(AND(G86='F) Hilfsrechnung'!$I$4,J86&gt;0),J86,IF(AND(G86='F) Hilfsrechnung'!$I$6,Y86&gt;0),Y86,IF(AND(G86='F) Hilfsrechnung'!$I$5,V86&gt;0),V86,""))),"")</f>
        <v/>
      </c>
      <c r="AE86" s="94" t="str">
        <f t="shared" si="18"/>
        <v/>
      </c>
      <c r="AF86" s="133" t="str">
        <f>IF(AG86&lt;&gt;"",'F) Hilfsrechnung'!$K$4/(AG86/AD86),"")</f>
        <v/>
      </c>
      <c r="AG86" s="70" t="str">
        <f>IF(AND(ISNUMBER(AB86),AD86&lt;&gt;""),((INDEX('F) Hilfsrechnung'!$A$2:$B$5,MATCH(AC86,'F) Hilfsrechnung'!$A$2:$A$5,0),2)*AB86/100)+('F) Hilfsrechnung'!$B$7*(100-AB86)/100))*AD86,"")</f>
        <v/>
      </c>
      <c r="AH86" s="57"/>
      <c r="AI86" s="85"/>
      <c r="AJ86" s="84"/>
      <c r="AK86" s="74"/>
      <c r="AL86" s="86" t="str">
        <f>IF(AND(ISNUMBER(AJ86),AK86=""),ROUND('F) Hilfsrechnung'!$K$4/AJ86,0),IF(AND(ISNUMBER(AJ86),ISNUMBER(AK86)),ROUND(AK86/AJ86,0),""))</f>
        <v/>
      </c>
      <c r="AM86" s="98" t="str">
        <f t="shared" si="14"/>
        <v/>
      </c>
      <c r="AN86" s="87" t="str">
        <f t="shared" si="19"/>
        <v/>
      </c>
    </row>
    <row r="87" spans="1:40" x14ac:dyDescent="0.25">
      <c r="A87" s="89">
        <v>82</v>
      </c>
      <c r="B87" s="73"/>
      <c r="C87" s="73"/>
      <c r="D87" s="73"/>
      <c r="E87" s="73"/>
      <c r="F87" s="73"/>
      <c r="G87" s="60"/>
      <c r="H87" s="245"/>
      <c r="I87" s="223"/>
      <c r="J87" s="81" t="str">
        <f t="shared" si="15"/>
        <v/>
      </c>
      <c r="K87" s="226"/>
      <c r="L87" s="71"/>
      <c r="M87" s="71"/>
      <c r="N87" s="71"/>
      <c r="O87" s="71"/>
      <c r="P87" s="72" t="str">
        <f t="shared" si="16"/>
        <v/>
      </c>
      <c r="Q87" s="70" t="str">
        <f t="shared" si="17"/>
        <v/>
      </c>
      <c r="R87" s="68"/>
      <c r="S87" s="67"/>
      <c r="T87" s="67"/>
      <c r="U87" s="75" t="str">
        <f t="shared" si="12"/>
        <v/>
      </c>
      <c r="V87" s="70" t="str">
        <f t="shared" si="13"/>
        <v/>
      </c>
      <c r="W87" s="69"/>
      <c r="X87" s="68"/>
      <c r="Y87" s="70" t="str" cm="1">
        <f t="array" ref="Y87">IF(AND(G87="A.5) kompr. Bestandeshöhe",W87&lt;&gt;"",X87&gt;0),ROUND(X87*(INDEX(LINEST(_xlfn._xlws.FILTER('D) Ertrag kompr. Bestandeshöhe'!$V$5:$V$999,('D) Ertrag kompr. Bestandeshöhe'!$J$5:$J$999=W87)*('D) Ertrag kompr. Bestandeshöhe'!$K$5:$K$999&lt;&gt;"")*('D) Ertrag kompr. Bestandeshöhe'!$V$5:$V$999&lt;&gt;"")),
      _xlfn._xlws.FILTER('D) Ertrag kompr. Bestandeshöhe'!$K$5:$K$999,('D) Ertrag kompr. Bestandeshöhe'!$J$5:$J$999=W87)*('D) Ertrag kompr. Bestandeshöhe'!$K$5:$K$999&lt;&gt;"")*('D) Ertrag kompr. Bestandeshöhe'!$V$5:$V$999&lt;&gt;"")),
      TRUE, FALSE),
    1))+(INDEX(LINEST(_xlfn._xlws.FILTER('D) Ertrag kompr. Bestandeshöhe'!$V$5:$V$999,('D) Ertrag kompr. Bestandeshöhe'!$J$5:$J$999=W87)*('D) Ertrag kompr. Bestandeshöhe'!$K$5:$K$999&lt;&gt;"")*('D) Ertrag kompr. Bestandeshöhe'!$V$5:$V$999&lt;&gt;"")),
      _xlfn._xlws.FILTER('D) Ertrag kompr. Bestandeshöhe'!$K$5:$K$999,('D) Ertrag kompr. Bestandeshöhe'!$J$5:$J$999=W87)*('D) Ertrag kompr. Bestandeshöhe'!$K$5:$K$999&lt;&gt;"")*('D) Ertrag kompr. Bestandeshöhe'!$V$5:$V$999&lt;&gt;"")),
      TRUE, FALSE),
    2)),0),"")</f>
        <v/>
      </c>
      <c r="Z87" s="100" cm="1">
        <f t="array" ref="Z87">IFERROR(AVERAGE(_xlfn._xlws.FILTER('D) Ertrag kompr. Bestandeshöhe'!$O$5:$O$999,('D) Ertrag kompr. Bestandeshöhe'!$J$5:$J$999=$W87)*('D) Ertrag kompr. Bestandeshöhe'!$O$5:$O$999&lt;&gt;""))),18)</f>
        <v>18</v>
      </c>
      <c r="AA87" s="78"/>
      <c r="AB87" s="80"/>
      <c r="AC87" s="43"/>
      <c r="AD87" s="83" t="str">
        <f>IFERROR(IF(AND(G87='F) Hilfsrechnung'!$I$4,J87&gt;0),J87,IF(AND(G87='F) Hilfsrechnung'!$I$6,Y87&gt;0),Y87,IF(AND(G87='F) Hilfsrechnung'!$I$5,V87&gt;0),V87,""))),"")</f>
        <v/>
      </c>
      <c r="AE87" s="94" t="str">
        <f t="shared" si="18"/>
        <v/>
      </c>
      <c r="AF87" s="133" t="str">
        <f>IF(AG87&lt;&gt;"",'F) Hilfsrechnung'!$K$4/(AG87/AD87),"")</f>
        <v/>
      </c>
      <c r="AG87" s="70" t="str">
        <f>IF(AND(ISNUMBER(AB87),AD87&lt;&gt;""),((INDEX('F) Hilfsrechnung'!$A$2:$B$5,MATCH(AC87,'F) Hilfsrechnung'!$A$2:$A$5,0),2)*AB87/100)+('F) Hilfsrechnung'!$B$7*(100-AB87)/100))*AD87,"")</f>
        <v/>
      </c>
      <c r="AH87" s="57"/>
      <c r="AI87" s="85"/>
      <c r="AJ87" s="84"/>
      <c r="AK87" s="74"/>
      <c r="AL87" s="86" t="str">
        <f>IF(AND(ISNUMBER(AJ87),AK87=""),ROUND('F) Hilfsrechnung'!$K$4/AJ87,0),IF(AND(ISNUMBER(AJ87),ISNUMBER(AK87)),ROUND(AK87/AJ87,0),""))</f>
        <v/>
      </c>
      <c r="AM87" s="98" t="str">
        <f t="shared" si="14"/>
        <v/>
      </c>
      <c r="AN87" s="87" t="str">
        <f t="shared" si="19"/>
        <v/>
      </c>
    </row>
    <row r="88" spans="1:40" x14ac:dyDescent="0.25">
      <c r="A88" s="89">
        <v>83</v>
      </c>
      <c r="B88" s="73"/>
      <c r="C88" s="73"/>
      <c r="D88" s="73"/>
      <c r="E88" s="73"/>
      <c r="F88" s="73"/>
      <c r="G88" s="60"/>
      <c r="H88" s="245"/>
      <c r="I88" s="223"/>
      <c r="J88" s="81" t="str">
        <f t="shared" si="15"/>
        <v/>
      </c>
      <c r="K88" s="226"/>
      <c r="L88" s="71"/>
      <c r="M88" s="71"/>
      <c r="N88" s="71"/>
      <c r="O88" s="71"/>
      <c r="P88" s="72" t="str">
        <f t="shared" si="16"/>
        <v/>
      </c>
      <c r="Q88" s="70" t="str">
        <f t="shared" si="17"/>
        <v/>
      </c>
      <c r="R88" s="68"/>
      <c r="S88" s="67"/>
      <c r="T88" s="67"/>
      <c r="U88" s="75" t="str">
        <f t="shared" si="12"/>
        <v/>
      </c>
      <c r="V88" s="70" t="str">
        <f t="shared" si="13"/>
        <v/>
      </c>
      <c r="W88" s="69"/>
      <c r="X88" s="68"/>
      <c r="Y88" s="70" t="str" cm="1">
        <f t="array" ref="Y88">IF(AND(G88="A.5) kompr. Bestandeshöhe",W88&lt;&gt;"",X88&gt;0),ROUND(X88*(INDEX(LINEST(_xlfn._xlws.FILTER('D) Ertrag kompr. Bestandeshöhe'!$V$5:$V$999,('D) Ertrag kompr. Bestandeshöhe'!$J$5:$J$999=W88)*('D) Ertrag kompr. Bestandeshöhe'!$K$5:$K$999&lt;&gt;"")*('D) Ertrag kompr. Bestandeshöhe'!$V$5:$V$999&lt;&gt;"")),
      _xlfn._xlws.FILTER('D) Ertrag kompr. Bestandeshöhe'!$K$5:$K$999,('D) Ertrag kompr. Bestandeshöhe'!$J$5:$J$999=W88)*('D) Ertrag kompr. Bestandeshöhe'!$K$5:$K$999&lt;&gt;"")*('D) Ertrag kompr. Bestandeshöhe'!$V$5:$V$999&lt;&gt;"")),
      TRUE, FALSE),
    1))+(INDEX(LINEST(_xlfn._xlws.FILTER('D) Ertrag kompr. Bestandeshöhe'!$V$5:$V$999,('D) Ertrag kompr. Bestandeshöhe'!$J$5:$J$999=W88)*('D) Ertrag kompr. Bestandeshöhe'!$K$5:$K$999&lt;&gt;"")*('D) Ertrag kompr. Bestandeshöhe'!$V$5:$V$999&lt;&gt;"")),
      _xlfn._xlws.FILTER('D) Ertrag kompr. Bestandeshöhe'!$K$5:$K$999,('D) Ertrag kompr. Bestandeshöhe'!$J$5:$J$999=W88)*('D) Ertrag kompr. Bestandeshöhe'!$K$5:$K$999&lt;&gt;"")*('D) Ertrag kompr. Bestandeshöhe'!$V$5:$V$999&lt;&gt;"")),
      TRUE, FALSE),
    2)),0),"")</f>
        <v/>
      </c>
      <c r="Z88" s="100" cm="1">
        <f t="array" ref="Z88">IFERROR(AVERAGE(_xlfn._xlws.FILTER('D) Ertrag kompr. Bestandeshöhe'!$O$5:$O$999,('D) Ertrag kompr. Bestandeshöhe'!$J$5:$J$999=$W88)*('D) Ertrag kompr. Bestandeshöhe'!$O$5:$O$999&lt;&gt;""))),18)</f>
        <v>18</v>
      </c>
      <c r="AA88" s="78"/>
      <c r="AB88" s="80"/>
      <c r="AC88" s="43"/>
      <c r="AD88" s="83" t="str">
        <f>IFERROR(IF(AND(G88='F) Hilfsrechnung'!$I$4,J88&gt;0),J88,IF(AND(G88='F) Hilfsrechnung'!$I$6,Y88&gt;0),Y88,IF(AND(G88='F) Hilfsrechnung'!$I$5,V88&gt;0),V88,""))),"")</f>
        <v/>
      </c>
      <c r="AE88" s="94" t="str">
        <f t="shared" si="18"/>
        <v/>
      </c>
      <c r="AF88" s="133" t="str">
        <f>IF(AG88&lt;&gt;"",'F) Hilfsrechnung'!$K$4/(AG88/AD88),"")</f>
        <v/>
      </c>
      <c r="AG88" s="70" t="str">
        <f>IF(AND(ISNUMBER(AB88),AD88&lt;&gt;""),((INDEX('F) Hilfsrechnung'!$A$2:$B$5,MATCH(AC88,'F) Hilfsrechnung'!$A$2:$A$5,0),2)*AB88/100)+('F) Hilfsrechnung'!$B$7*(100-AB88)/100))*AD88,"")</f>
        <v/>
      </c>
      <c r="AH88" s="57"/>
      <c r="AI88" s="85"/>
      <c r="AJ88" s="84"/>
      <c r="AK88" s="74"/>
      <c r="AL88" s="86" t="str">
        <f>IF(AND(ISNUMBER(AJ88),AK88=""),ROUND('F) Hilfsrechnung'!$K$4/AJ88,0),IF(AND(ISNUMBER(AJ88),ISNUMBER(AK88)),ROUND(AK88/AJ88,0),""))</f>
        <v/>
      </c>
      <c r="AM88" s="98" t="str">
        <f t="shared" si="14"/>
        <v/>
      </c>
      <c r="AN88" s="87" t="str">
        <f t="shared" si="19"/>
        <v/>
      </c>
    </row>
    <row r="89" spans="1:40" x14ac:dyDescent="0.25">
      <c r="A89" s="89">
        <v>84</v>
      </c>
      <c r="B89" s="73"/>
      <c r="C89" s="73"/>
      <c r="D89" s="73"/>
      <c r="E89" s="73"/>
      <c r="F89" s="73"/>
      <c r="G89" s="60"/>
      <c r="H89" s="245"/>
      <c r="I89" s="223"/>
      <c r="J89" s="81" t="str">
        <f t="shared" si="15"/>
        <v/>
      </c>
      <c r="K89" s="226"/>
      <c r="L89" s="71"/>
      <c r="M89" s="71"/>
      <c r="N89" s="71"/>
      <c r="O89" s="71"/>
      <c r="P89" s="72" t="str">
        <f t="shared" si="16"/>
        <v/>
      </c>
      <c r="Q89" s="70" t="str">
        <f t="shared" si="17"/>
        <v/>
      </c>
      <c r="R89" s="68"/>
      <c r="S89" s="67"/>
      <c r="T89" s="67"/>
      <c r="U89" s="75" t="str">
        <f t="shared" si="12"/>
        <v/>
      </c>
      <c r="V89" s="70" t="str">
        <f t="shared" si="13"/>
        <v/>
      </c>
      <c r="W89" s="69"/>
      <c r="X89" s="68"/>
      <c r="Y89" s="70" t="str" cm="1">
        <f t="array" ref="Y89">IF(AND(G89="A.5) kompr. Bestandeshöhe",W89&lt;&gt;"",X89&gt;0),ROUND(X89*(INDEX(LINEST(_xlfn._xlws.FILTER('D) Ertrag kompr. Bestandeshöhe'!$V$5:$V$999,('D) Ertrag kompr. Bestandeshöhe'!$J$5:$J$999=W89)*('D) Ertrag kompr. Bestandeshöhe'!$K$5:$K$999&lt;&gt;"")*('D) Ertrag kompr. Bestandeshöhe'!$V$5:$V$999&lt;&gt;"")),
      _xlfn._xlws.FILTER('D) Ertrag kompr. Bestandeshöhe'!$K$5:$K$999,('D) Ertrag kompr. Bestandeshöhe'!$J$5:$J$999=W89)*('D) Ertrag kompr. Bestandeshöhe'!$K$5:$K$999&lt;&gt;"")*('D) Ertrag kompr. Bestandeshöhe'!$V$5:$V$999&lt;&gt;"")),
      TRUE, FALSE),
    1))+(INDEX(LINEST(_xlfn._xlws.FILTER('D) Ertrag kompr. Bestandeshöhe'!$V$5:$V$999,('D) Ertrag kompr. Bestandeshöhe'!$J$5:$J$999=W89)*('D) Ertrag kompr. Bestandeshöhe'!$K$5:$K$999&lt;&gt;"")*('D) Ertrag kompr. Bestandeshöhe'!$V$5:$V$999&lt;&gt;"")),
      _xlfn._xlws.FILTER('D) Ertrag kompr. Bestandeshöhe'!$K$5:$K$999,('D) Ertrag kompr. Bestandeshöhe'!$J$5:$J$999=W89)*('D) Ertrag kompr. Bestandeshöhe'!$K$5:$K$999&lt;&gt;"")*('D) Ertrag kompr. Bestandeshöhe'!$V$5:$V$999&lt;&gt;"")),
      TRUE, FALSE),
    2)),0),"")</f>
        <v/>
      </c>
      <c r="Z89" s="100" cm="1">
        <f t="array" ref="Z89">IFERROR(AVERAGE(_xlfn._xlws.FILTER('D) Ertrag kompr. Bestandeshöhe'!$O$5:$O$999,('D) Ertrag kompr. Bestandeshöhe'!$J$5:$J$999=$W89)*('D) Ertrag kompr. Bestandeshöhe'!$O$5:$O$999&lt;&gt;""))),18)</f>
        <v>18</v>
      </c>
      <c r="AA89" s="78"/>
      <c r="AB89" s="80"/>
      <c r="AC89" s="43"/>
      <c r="AD89" s="83" t="str">
        <f>IFERROR(IF(AND(G89='F) Hilfsrechnung'!$I$4,J89&gt;0),J89,IF(AND(G89='F) Hilfsrechnung'!$I$6,Y89&gt;0),Y89,IF(AND(G89='F) Hilfsrechnung'!$I$5,V89&gt;0),V89,""))),"")</f>
        <v/>
      </c>
      <c r="AE89" s="94" t="str">
        <f t="shared" si="18"/>
        <v/>
      </c>
      <c r="AF89" s="133" t="str">
        <f>IF(AG89&lt;&gt;"",'F) Hilfsrechnung'!$K$4/(AG89/AD89),"")</f>
        <v/>
      </c>
      <c r="AG89" s="70" t="str">
        <f>IF(AND(ISNUMBER(AB89),AD89&lt;&gt;""),((INDEX('F) Hilfsrechnung'!$A$2:$B$5,MATCH(AC89,'F) Hilfsrechnung'!$A$2:$A$5,0),2)*AB89/100)+('F) Hilfsrechnung'!$B$7*(100-AB89)/100))*AD89,"")</f>
        <v/>
      </c>
      <c r="AH89" s="57"/>
      <c r="AI89" s="85"/>
      <c r="AJ89" s="84"/>
      <c r="AK89" s="74"/>
      <c r="AL89" s="86" t="str">
        <f>IF(AND(ISNUMBER(AJ89),AK89=""),ROUND('F) Hilfsrechnung'!$K$4/AJ89,0),IF(AND(ISNUMBER(AJ89),ISNUMBER(AK89)),ROUND(AK89/AJ89,0),""))</f>
        <v/>
      </c>
      <c r="AM89" s="98" t="str">
        <f t="shared" si="14"/>
        <v/>
      </c>
      <c r="AN89" s="87" t="str">
        <f t="shared" si="19"/>
        <v/>
      </c>
    </row>
    <row r="90" spans="1:40" x14ac:dyDescent="0.25">
      <c r="A90" s="89">
        <v>85</v>
      </c>
      <c r="B90" s="73"/>
      <c r="C90" s="73"/>
      <c r="D90" s="73"/>
      <c r="E90" s="73"/>
      <c r="F90" s="73"/>
      <c r="G90" s="60"/>
      <c r="H90" s="245"/>
      <c r="I90" s="223"/>
      <c r="J90" s="81" t="str">
        <f t="shared" si="15"/>
        <v/>
      </c>
      <c r="K90" s="226"/>
      <c r="L90" s="71"/>
      <c r="M90" s="71"/>
      <c r="N90" s="71"/>
      <c r="O90" s="71"/>
      <c r="P90" s="72" t="str">
        <f t="shared" si="16"/>
        <v/>
      </c>
      <c r="Q90" s="70" t="str">
        <f t="shared" si="17"/>
        <v/>
      </c>
      <c r="R90" s="68"/>
      <c r="S90" s="67"/>
      <c r="T90" s="67"/>
      <c r="U90" s="75" t="str">
        <f t="shared" si="12"/>
        <v/>
      </c>
      <c r="V90" s="70" t="str">
        <f t="shared" si="13"/>
        <v/>
      </c>
      <c r="W90" s="69"/>
      <c r="X90" s="68"/>
      <c r="Y90" s="70" t="str" cm="1">
        <f t="array" ref="Y90">IF(AND(G90="A.5) kompr. Bestandeshöhe",W90&lt;&gt;"",X90&gt;0),ROUND(X90*(INDEX(LINEST(_xlfn._xlws.FILTER('D) Ertrag kompr. Bestandeshöhe'!$V$5:$V$999,('D) Ertrag kompr. Bestandeshöhe'!$J$5:$J$999=W90)*('D) Ertrag kompr. Bestandeshöhe'!$K$5:$K$999&lt;&gt;"")*('D) Ertrag kompr. Bestandeshöhe'!$V$5:$V$999&lt;&gt;"")),
      _xlfn._xlws.FILTER('D) Ertrag kompr. Bestandeshöhe'!$K$5:$K$999,('D) Ertrag kompr. Bestandeshöhe'!$J$5:$J$999=W90)*('D) Ertrag kompr. Bestandeshöhe'!$K$5:$K$999&lt;&gt;"")*('D) Ertrag kompr. Bestandeshöhe'!$V$5:$V$999&lt;&gt;"")),
      TRUE, FALSE),
    1))+(INDEX(LINEST(_xlfn._xlws.FILTER('D) Ertrag kompr. Bestandeshöhe'!$V$5:$V$999,('D) Ertrag kompr. Bestandeshöhe'!$J$5:$J$999=W90)*('D) Ertrag kompr. Bestandeshöhe'!$K$5:$K$999&lt;&gt;"")*('D) Ertrag kompr. Bestandeshöhe'!$V$5:$V$999&lt;&gt;"")),
      _xlfn._xlws.FILTER('D) Ertrag kompr. Bestandeshöhe'!$K$5:$K$999,('D) Ertrag kompr. Bestandeshöhe'!$J$5:$J$999=W90)*('D) Ertrag kompr. Bestandeshöhe'!$K$5:$K$999&lt;&gt;"")*('D) Ertrag kompr. Bestandeshöhe'!$V$5:$V$999&lt;&gt;"")),
      TRUE, FALSE),
    2)),0),"")</f>
        <v/>
      </c>
      <c r="Z90" s="100" cm="1">
        <f t="array" ref="Z90">IFERROR(AVERAGE(_xlfn._xlws.FILTER('D) Ertrag kompr. Bestandeshöhe'!$O$5:$O$999,('D) Ertrag kompr. Bestandeshöhe'!$J$5:$J$999=$W90)*('D) Ertrag kompr. Bestandeshöhe'!$O$5:$O$999&lt;&gt;""))),18)</f>
        <v>18</v>
      </c>
      <c r="AA90" s="78"/>
      <c r="AB90" s="80"/>
      <c r="AC90" s="43"/>
      <c r="AD90" s="83" t="str">
        <f>IFERROR(IF(AND(G90='F) Hilfsrechnung'!$I$4,J90&gt;0),J90,IF(AND(G90='F) Hilfsrechnung'!$I$6,Y90&gt;0),Y90,IF(AND(G90='F) Hilfsrechnung'!$I$5,V90&gt;0),V90,""))),"")</f>
        <v/>
      </c>
      <c r="AE90" s="94" t="str">
        <f t="shared" si="18"/>
        <v/>
      </c>
      <c r="AF90" s="133" t="str">
        <f>IF(AG90&lt;&gt;"",'F) Hilfsrechnung'!$K$4/(AG90/AD90),"")</f>
        <v/>
      </c>
      <c r="AG90" s="70" t="str">
        <f>IF(AND(ISNUMBER(AB90),AD90&lt;&gt;""),((INDEX('F) Hilfsrechnung'!$A$2:$B$5,MATCH(AC90,'F) Hilfsrechnung'!$A$2:$A$5,0),2)*AB90/100)+('F) Hilfsrechnung'!$B$7*(100-AB90)/100))*AD90,"")</f>
        <v/>
      </c>
      <c r="AH90" s="57"/>
      <c r="AI90" s="85"/>
      <c r="AJ90" s="84"/>
      <c r="AK90" s="74"/>
      <c r="AL90" s="86" t="str">
        <f>IF(AND(ISNUMBER(AJ90),AK90=""),ROUND('F) Hilfsrechnung'!$K$4/AJ90,0),IF(AND(ISNUMBER(AJ90),ISNUMBER(AK90)),ROUND(AK90/AJ90,0),""))</f>
        <v/>
      </c>
      <c r="AM90" s="98" t="str">
        <f t="shared" si="14"/>
        <v/>
      </c>
      <c r="AN90" s="87" t="str">
        <f t="shared" si="19"/>
        <v/>
      </c>
    </row>
    <row r="91" spans="1:40" x14ac:dyDescent="0.25">
      <c r="A91" s="89">
        <v>86</v>
      </c>
      <c r="B91" s="73"/>
      <c r="C91" s="73"/>
      <c r="D91" s="73"/>
      <c r="E91" s="73"/>
      <c r="F91" s="73"/>
      <c r="G91" s="60"/>
      <c r="H91" s="245"/>
      <c r="I91" s="223"/>
      <c r="J91" s="81" t="str">
        <f t="shared" si="15"/>
        <v/>
      </c>
      <c r="K91" s="226"/>
      <c r="L91" s="71"/>
      <c r="M91" s="71"/>
      <c r="N91" s="71"/>
      <c r="O91" s="71"/>
      <c r="P91" s="72" t="str">
        <f t="shared" si="16"/>
        <v/>
      </c>
      <c r="Q91" s="70" t="str">
        <f t="shared" si="17"/>
        <v/>
      </c>
      <c r="R91" s="68"/>
      <c r="S91" s="67"/>
      <c r="T91" s="67"/>
      <c r="U91" s="75" t="str">
        <f t="shared" si="12"/>
        <v/>
      </c>
      <c r="V91" s="70" t="str">
        <f t="shared" si="13"/>
        <v/>
      </c>
      <c r="W91" s="69"/>
      <c r="X91" s="68"/>
      <c r="Y91" s="70" t="str" cm="1">
        <f t="array" ref="Y91">IF(AND(G91="A.5) kompr. Bestandeshöhe",W91&lt;&gt;"",X91&gt;0),ROUND(X91*(INDEX(LINEST(_xlfn._xlws.FILTER('D) Ertrag kompr. Bestandeshöhe'!$V$5:$V$999,('D) Ertrag kompr. Bestandeshöhe'!$J$5:$J$999=W91)*('D) Ertrag kompr. Bestandeshöhe'!$K$5:$K$999&lt;&gt;"")*('D) Ertrag kompr. Bestandeshöhe'!$V$5:$V$999&lt;&gt;"")),
      _xlfn._xlws.FILTER('D) Ertrag kompr. Bestandeshöhe'!$K$5:$K$999,('D) Ertrag kompr. Bestandeshöhe'!$J$5:$J$999=W91)*('D) Ertrag kompr. Bestandeshöhe'!$K$5:$K$999&lt;&gt;"")*('D) Ertrag kompr. Bestandeshöhe'!$V$5:$V$999&lt;&gt;"")),
      TRUE, FALSE),
    1))+(INDEX(LINEST(_xlfn._xlws.FILTER('D) Ertrag kompr. Bestandeshöhe'!$V$5:$V$999,('D) Ertrag kompr. Bestandeshöhe'!$J$5:$J$999=W91)*('D) Ertrag kompr. Bestandeshöhe'!$K$5:$K$999&lt;&gt;"")*('D) Ertrag kompr. Bestandeshöhe'!$V$5:$V$999&lt;&gt;"")),
      _xlfn._xlws.FILTER('D) Ertrag kompr. Bestandeshöhe'!$K$5:$K$999,('D) Ertrag kompr. Bestandeshöhe'!$J$5:$J$999=W91)*('D) Ertrag kompr. Bestandeshöhe'!$K$5:$K$999&lt;&gt;"")*('D) Ertrag kompr. Bestandeshöhe'!$V$5:$V$999&lt;&gt;"")),
      TRUE, FALSE),
    2)),0),"")</f>
        <v/>
      </c>
      <c r="Z91" s="100" cm="1">
        <f t="array" ref="Z91">IFERROR(AVERAGE(_xlfn._xlws.FILTER('D) Ertrag kompr. Bestandeshöhe'!$O$5:$O$999,('D) Ertrag kompr. Bestandeshöhe'!$J$5:$J$999=$W91)*('D) Ertrag kompr. Bestandeshöhe'!$O$5:$O$999&lt;&gt;""))),18)</f>
        <v>18</v>
      </c>
      <c r="AA91" s="78"/>
      <c r="AB91" s="80"/>
      <c r="AC91" s="43"/>
      <c r="AD91" s="83" t="str">
        <f>IFERROR(IF(AND(G91='F) Hilfsrechnung'!$I$4,J91&gt;0),J91,IF(AND(G91='F) Hilfsrechnung'!$I$6,Y91&gt;0),Y91,IF(AND(G91='F) Hilfsrechnung'!$I$5,V91&gt;0),V91,""))),"")</f>
        <v/>
      </c>
      <c r="AE91" s="94" t="str">
        <f t="shared" si="18"/>
        <v/>
      </c>
      <c r="AF91" s="133" t="str">
        <f>IF(AG91&lt;&gt;"",'F) Hilfsrechnung'!$K$4/(AG91/AD91),"")</f>
        <v/>
      </c>
      <c r="AG91" s="70" t="str">
        <f>IF(AND(ISNUMBER(AB91),AD91&lt;&gt;""),((INDEX('F) Hilfsrechnung'!$A$2:$B$5,MATCH(AC91,'F) Hilfsrechnung'!$A$2:$A$5,0),2)*AB91/100)+('F) Hilfsrechnung'!$B$7*(100-AB91)/100))*AD91,"")</f>
        <v/>
      </c>
      <c r="AH91" s="57"/>
      <c r="AI91" s="85"/>
      <c r="AJ91" s="84"/>
      <c r="AK91" s="74"/>
      <c r="AL91" s="86" t="str">
        <f>IF(AND(ISNUMBER(AJ91),AK91=""),ROUND('F) Hilfsrechnung'!$K$4/AJ91,0),IF(AND(ISNUMBER(AJ91),ISNUMBER(AK91)),ROUND(AK91/AJ91,0),""))</f>
        <v/>
      </c>
      <c r="AM91" s="98" t="str">
        <f t="shared" si="14"/>
        <v/>
      </c>
      <c r="AN91" s="87" t="str">
        <f t="shared" si="19"/>
        <v/>
      </c>
    </row>
    <row r="92" spans="1:40" x14ac:dyDescent="0.25">
      <c r="A92" s="89">
        <v>87</v>
      </c>
      <c r="B92" s="73"/>
      <c r="C92" s="73"/>
      <c r="D92" s="73"/>
      <c r="E92" s="73"/>
      <c r="F92" s="73"/>
      <c r="G92" s="60"/>
      <c r="H92" s="245"/>
      <c r="I92" s="223"/>
      <c r="J92" s="81" t="str">
        <f t="shared" si="15"/>
        <v/>
      </c>
      <c r="K92" s="226"/>
      <c r="L92" s="71"/>
      <c r="M92" s="71"/>
      <c r="N92" s="71"/>
      <c r="O92" s="71"/>
      <c r="P92" s="72" t="str">
        <f t="shared" si="16"/>
        <v/>
      </c>
      <c r="Q92" s="70" t="str">
        <f t="shared" si="17"/>
        <v/>
      </c>
      <c r="R92" s="68"/>
      <c r="S92" s="67"/>
      <c r="T92" s="67"/>
      <c r="U92" s="75" t="str">
        <f t="shared" si="12"/>
        <v/>
      </c>
      <c r="V92" s="70" t="str">
        <f t="shared" si="13"/>
        <v/>
      </c>
      <c r="W92" s="69"/>
      <c r="X92" s="68"/>
      <c r="Y92" s="70" t="str" cm="1">
        <f t="array" ref="Y92">IF(AND(G92="A.5) kompr. Bestandeshöhe",W92&lt;&gt;"",X92&gt;0),ROUND(X92*(INDEX(LINEST(_xlfn._xlws.FILTER('D) Ertrag kompr. Bestandeshöhe'!$V$5:$V$999,('D) Ertrag kompr. Bestandeshöhe'!$J$5:$J$999=W92)*('D) Ertrag kompr. Bestandeshöhe'!$K$5:$K$999&lt;&gt;"")*('D) Ertrag kompr. Bestandeshöhe'!$V$5:$V$999&lt;&gt;"")),
      _xlfn._xlws.FILTER('D) Ertrag kompr. Bestandeshöhe'!$K$5:$K$999,('D) Ertrag kompr. Bestandeshöhe'!$J$5:$J$999=W92)*('D) Ertrag kompr. Bestandeshöhe'!$K$5:$K$999&lt;&gt;"")*('D) Ertrag kompr. Bestandeshöhe'!$V$5:$V$999&lt;&gt;"")),
      TRUE, FALSE),
    1))+(INDEX(LINEST(_xlfn._xlws.FILTER('D) Ertrag kompr. Bestandeshöhe'!$V$5:$V$999,('D) Ertrag kompr. Bestandeshöhe'!$J$5:$J$999=W92)*('D) Ertrag kompr. Bestandeshöhe'!$K$5:$K$999&lt;&gt;"")*('D) Ertrag kompr. Bestandeshöhe'!$V$5:$V$999&lt;&gt;"")),
      _xlfn._xlws.FILTER('D) Ertrag kompr. Bestandeshöhe'!$K$5:$K$999,('D) Ertrag kompr. Bestandeshöhe'!$J$5:$J$999=W92)*('D) Ertrag kompr. Bestandeshöhe'!$K$5:$K$999&lt;&gt;"")*('D) Ertrag kompr. Bestandeshöhe'!$V$5:$V$999&lt;&gt;"")),
      TRUE, FALSE),
    2)),0),"")</f>
        <v/>
      </c>
      <c r="Z92" s="100" cm="1">
        <f t="array" ref="Z92">IFERROR(AVERAGE(_xlfn._xlws.FILTER('D) Ertrag kompr. Bestandeshöhe'!$O$5:$O$999,('D) Ertrag kompr. Bestandeshöhe'!$J$5:$J$999=$W92)*('D) Ertrag kompr. Bestandeshöhe'!$O$5:$O$999&lt;&gt;""))),18)</f>
        <v>18</v>
      </c>
      <c r="AA92" s="78"/>
      <c r="AB92" s="80"/>
      <c r="AC92" s="43"/>
      <c r="AD92" s="83" t="str">
        <f>IFERROR(IF(AND(G92='F) Hilfsrechnung'!$I$4,J92&gt;0),J92,IF(AND(G92='F) Hilfsrechnung'!$I$6,Y92&gt;0),Y92,IF(AND(G92='F) Hilfsrechnung'!$I$5,V92&gt;0),V92,""))),"")</f>
        <v/>
      </c>
      <c r="AE92" s="94" t="str">
        <f t="shared" si="18"/>
        <v/>
      </c>
      <c r="AF92" s="133" t="str">
        <f>IF(AG92&lt;&gt;"",'F) Hilfsrechnung'!$K$4/(AG92/AD92),"")</f>
        <v/>
      </c>
      <c r="AG92" s="70" t="str">
        <f>IF(AND(ISNUMBER(AB92),AD92&lt;&gt;""),((INDEX('F) Hilfsrechnung'!$A$2:$B$5,MATCH(AC92,'F) Hilfsrechnung'!$A$2:$A$5,0),2)*AB92/100)+('F) Hilfsrechnung'!$B$7*(100-AB92)/100))*AD92,"")</f>
        <v/>
      </c>
      <c r="AH92" s="57"/>
      <c r="AI92" s="85"/>
      <c r="AJ92" s="84"/>
      <c r="AK92" s="74"/>
      <c r="AL92" s="86" t="str">
        <f>IF(AND(ISNUMBER(AJ92),AK92=""),ROUND('F) Hilfsrechnung'!$K$4/AJ92,0),IF(AND(ISNUMBER(AJ92),ISNUMBER(AK92)),ROUND(AK92/AJ92,0),""))</f>
        <v/>
      </c>
      <c r="AM92" s="98" t="str">
        <f t="shared" si="14"/>
        <v/>
      </c>
      <c r="AN92" s="87" t="str">
        <f t="shared" si="19"/>
        <v/>
      </c>
    </row>
    <row r="93" spans="1:40" x14ac:dyDescent="0.25">
      <c r="A93" s="89">
        <v>88</v>
      </c>
      <c r="B93" s="73"/>
      <c r="C93" s="73"/>
      <c r="D93" s="73"/>
      <c r="E93" s="73"/>
      <c r="F93" s="73"/>
      <c r="G93" s="60"/>
      <c r="H93" s="245"/>
      <c r="I93" s="223"/>
      <c r="J93" s="81" t="str">
        <f t="shared" si="15"/>
        <v/>
      </c>
      <c r="K93" s="226"/>
      <c r="L93" s="71"/>
      <c r="M93" s="71"/>
      <c r="N93" s="71"/>
      <c r="O93" s="71"/>
      <c r="P93" s="72" t="str">
        <f t="shared" si="16"/>
        <v/>
      </c>
      <c r="Q93" s="70" t="str">
        <f t="shared" si="17"/>
        <v/>
      </c>
      <c r="R93" s="68"/>
      <c r="S93" s="67"/>
      <c r="T93" s="67"/>
      <c r="U93" s="75" t="str">
        <f t="shared" si="12"/>
        <v/>
      </c>
      <c r="V93" s="70" t="str">
        <f t="shared" si="13"/>
        <v/>
      </c>
      <c r="W93" s="69"/>
      <c r="X93" s="68"/>
      <c r="Y93" s="70" t="str" cm="1">
        <f t="array" ref="Y93">IF(AND(G93="A.5) kompr. Bestandeshöhe",W93&lt;&gt;"",X93&gt;0),ROUND(X93*(INDEX(LINEST(_xlfn._xlws.FILTER('D) Ertrag kompr. Bestandeshöhe'!$V$5:$V$999,('D) Ertrag kompr. Bestandeshöhe'!$J$5:$J$999=W93)*('D) Ertrag kompr. Bestandeshöhe'!$K$5:$K$999&lt;&gt;"")*('D) Ertrag kompr. Bestandeshöhe'!$V$5:$V$999&lt;&gt;"")),
      _xlfn._xlws.FILTER('D) Ertrag kompr. Bestandeshöhe'!$K$5:$K$999,('D) Ertrag kompr. Bestandeshöhe'!$J$5:$J$999=W93)*('D) Ertrag kompr. Bestandeshöhe'!$K$5:$K$999&lt;&gt;"")*('D) Ertrag kompr. Bestandeshöhe'!$V$5:$V$999&lt;&gt;"")),
      TRUE, FALSE),
    1))+(INDEX(LINEST(_xlfn._xlws.FILTER('D) Ertrag kompr. Bestandeshöhe'!$V$5:$V$999,('D) Ertrag kompr. Bestandeshöhe'!$J$5:$J$999=W93)*('D) Ertrag kompr. Bestandeshöhe'!$K$5:$K$999&lt;&gt;"")*('D) Ertrag kompr. Bestandeshöhe'!$V$5:$V$999&lt;&gt;"")),
      _xlfn._xlws.FILTER('D) Ertrag kompr. Bestandeshöhe'!$K$5:$K$999,('D) Ertrag kompr. Bestandeshöhe'!$J$5:$J$999=W93)*('D) Ertrag kompr. Bestandeshöhe'!$K$5:$K$999&lt;&gt;"")*('D) Ertrag kompr. Bestandeshöhe'!$V$5:$V$999&lt;&gt;"")),
      TRUE, FALSE),
    2)),0),"")</f>
        <v/>
      </c>
      <c r="Z93" s="100" cm="1">
        <f t="array" ref="Z93">IFERROR(AVERAGE(_xlfn._xlws.FILTER('D) Ertrag kompr. Bestandeshöhe'!$O$5:$O$999,('D) Ertrag kompr. Bestandeshöhe'!$J$5:$J$999=$W93)*('D) Ertrag kompr. Bestandeshöhe'!$O$5:$O$999&lt;&gt;""))),18)</f>
        <v>18</v>
      </c>
      <c r="AA93" s="78"/>
      <c r="AB93" s="80"/>
      <c r="AC93" s="43"/>
      <c r="AD93" s="83" t="str">
        <f>IFERROR(IF(AND(G93='F) Hilfsrechnung'!$I$4,J93&gt;0),J93,IF(AND(G93='F) Hilfsrechnung'!$I$6,Y93&gt;0),Y93,IF(AND(G93='F) Hilfsrechnung'!$I$5,V93&gt;0),V93,""))),"")</f>
        <v/>
      </c>
      <c r="AE93" s="94" t="str">
        <f t="shared" si="18"/>
        <v/>
      </c>
      <c r="AF93" s="133" t="str">
        <f>IF(AG93&lt;&gt;"",'F) Hilfsrechnung'!$K$4/(AG93/AD93),"")</f>
        <v/>
      </c>
      <c r="AG93" s="70" t="str">
        <f>IF(AND(ISNUMBER(AB93),AD93&lt;&gt;""),((INDEX('F) Hilfsrechnung'!$A$2:$B$5,MATCH(AC93,'F) Hilfsrechnung'!$A$2:$A$5,0),2)*AB93/100)+('F) Hilfsrechnung'!$B$7*(100-AB93)/100))*AD93,"")</f>
        <v/>
      </c>
      <c r="AH93" s="57"/>
      <c r="AI93" s="85"/>
      <c r="AJ93" s="84"/>
      <c r="AK93" s="74"/>
      <c r="AL93" s="86" t="str">
        <f>IF(AND(ISNUMBER(AJ93),AK93=""),ROUND('F) Hilfsrechnung'!$K$4/AJ93,0),IF(AND(ISNUMBER(AJ93),ISNUMBER(AK93)),ROUND(AK93/AJ93,0),""))</f>
        <v/>
      </c>
      <c r="AM93" s="98" t="str">
        <f t="shared" si="14"/>
        <v/>
      </c>
      <c r="AN93" s="87" t="str">
        <f t="shared" si="19"/>
        <v/>
      </c>
    </row>
    <row r="94" spans="1:40" x14ac:dyDescent="0.25">
      <c r="A94" s="89">
        <v>89</v>
      </c>
      <c r="B94" s="73"/>
      <c r="C94" s="73"/>
      <c r="D94" s="73"/>
      <c r="E94" s="73"/>
      <c r="F94" s="73"/>
      <c r="G94" s="60"/>
      <c r="H94" s="245"/>
      <c r="I94" s="223"/>
      <c r="J94" s="81" t="str">
        <f t="shared" si="15"/>
        <v/>
      </c>
      <c r="K94" s="226"/>
      <c r="L94" s="71"/>
      <c r="M94" s="71"/>
      <c r="N94" s="71"/>
      <c r="O94" s="71"/>
      <c r="P94" s="72" t="str">
        <f t="shared" si="16"/>
        <v/>
      </c>
      <c r="Q94" s="70" t="str">
        <f t="shared" si="17"/>
        <v/>
      </c>
      <c r="R94" s="68"/>
      <c r="S94" s="67"/>
      <c r="T94" s="67"/>
      <c r="U94" s="75" t="str">
        <f t="shared" si="12"/>
        <v/>
      </c>
      <c r="V94" s="70" t="str">
        <f t="shared" si="13"/>
        <v/>
      </c>
      <c r="W94" s="69"/>
      <c r="X94" s="68"/>
      <c r="Y94" s="70" t="str" cm="1">
        <f t="array" ref="Y94">IF(AND(G94="A.5) kompr. Bestandeshöhe",W94&lt;&gt;"",X94&gt;0),ROUND(X94*(INDEX(LINEST(_xlfn._xlws.FILTER('D) Ertrag kompr. Bestandeshöhe'!$V$5:$V$999,('D) Ertrag kompr. Bestandeshöhe'!$J$5:$J$999=W94)*('D) Ertrag kompr. Bestandeshöhe'!$K$5:$K$999&lt;&gt;"")*('D) Ertrag kompr. Bestandeshöhe'!$V$5:$V$999&lt;&gt;"")),
      _xlfn._xlws.FILTER('D) Ertrag kompr. Bestandeshöhe'!$K$5:$K$999,('D) Ertrag kompr. Bestandeshöhe'!$J$5:$J$999=W94)*('D) Ertrag kompr. Bestandeshöhe'!$K$5:$K$999&lt;&gt;"")*('D) Ertrag kompr. Bestandeshöhe'!$V$5:$V$999&lt;&gt;"")),
      TRUE, FALSE),
    1))+(INDEX(LINEST(_xlfn._xlws.FILTER('D) Ertrag kompr. Bestandeshöhe'!$V$5:$V$999,('D) Ertrag kompr. Bestandeshöhe'!$J$5:$J$999=W94)*('D) Ertrag kompr. Bestandeshöhe'!$K$5:$K$999&lt;&gt;"")*('D) Ertrag kompr. Bestandeshöhe'!$V$5:$V$999&lt;&gt;"")),
      _xlfn._xlws.FILTER('D) Ertrag kompr. Bestandeshöhe'!$K$5:$K$999,('D) Ertrag kompr. Bestandeshöhe'!$J$5:$J$999=W94)*('D) Ertrag kompr. Bestandeshöhe'!$K$5:$K$999&lt;&gt;"")*('D) Ertrag kompr. Bestandeshöhe'!$V$5:$V$999&lt;&gt;"")),
      TRUE, FALSE),
    2)),0),"")</f>
        <v/>
      </c>
      <c r="Z94" s="100" cm="1">
        <f t="array" ref="Z94">IFERROR(AVERAGE(_xlfn._xlws.FILTER('D) Ertrag kompr. Bestandeshöhe'!$O$5:$O$999,('D) Ertrag kompr. Bestandeshöhe'!$J$5:$J$999=$W94)*('D) Ertrag kompr. Bestandeshöhe'!$O$5:$O$999&lt;&gt;""))),18)</f>
        <v>18</v>
      </c>
      <c r="AA94" s="78"/>
      <c r="AB94" s="80"/>
      <c r="AC94" s="43"/>
      <c r="AD94" s="83" t="str">
        <f>IFERROR(IF(AND(G94='F) Hilfsrechnung'!$I$4,J94&gt;0),J94,IF(AND(G94='F) Hilfsrechnung'!$I$6,Y94&gt;0),Y94,IF(AND(G94='F) Hilfsrechnung'!$I$5,V94&gt;0),V94,""))),"")</f>
        <v/>
      </c>
      <c r="AE94" s="94" t="str">
        <f t="shared" si="18"/>
        <v/>
      </c>
      <c r="AF94" s="133" t="str">
        <f>IF(AG94&lt;&gt;"",'F) Hilfsrechnung'!$K$4/(AG94/AD94),"")</f>
        <v/>
      </c>
      <c r="AG94" s="70" t="str">
        <f>IF(AND(ISNUMBER(AB94),AD94&lt;&gt;""),((INDEX('F) Hilfsrechnung'!$A$2:$B$5,MATCH(AC94,'F) Hilfsrechnung'!$A$2:$A$5,0),2)*AB94/100)+('F) Hilfsrechnung'!$B$7*(100-AB94)/100))*AD94,"")</f>
        <v/>
      </c>
      <c r="AH94" s="57"/>
      <c r="AI94" s="85"/>
      <c r="AJ94" s="84"/>
      <c r="AK94" s="74"/>
      <c r="AL94" s="86" t="str">
        <f>IF(AND(ISNUMBER(AJ94),AK94=""),ROUND('F) Hilfsrechnung'!$K$4/AJ94,0),IF(AND(ISNUMBER(AJ94),ISNUMBER(AK94)),ROUND(AK94/AJ94,0),""))</f>
        <v/>
      </c>
      <c r="AM94" s="98" t="str">
        <f t="shared" si="14"/>
        <v/>
      </c>
      <c r="AN94" s="87" t="str">
        <f t="shared" si="19"/>
        <v/>
      </c>
    </row>
    <row r="95" spans="1:40" x14ac:dyDescent="0.25">
      <c r="A95" s="89">
        <v>90</v>
      </c>
      <c r="B95" s="73"/>
      <c r="C95" s="73"/>
      <c r="D95" s="73"/>
      <c r="E95" s="73"/>
      <c r="F95" s="73"/>
      <c r="G95" s="60"/>
      <c r="H95" s="245"/>
      <c r="I95" s="223"/>
      <c r="J95" s="81" t="str">
        <f t="shared" si="15"/>
        <v/>
      </c>
      <c r="K95" s="226"/>
      <c r="L95" s="71"/>
      <c r="M95" s="71"/>
      <c r="N95" s="71"/>
      <c r="O95" s="71"/>
      <c r="P95" s="72" t="str">
        <f t="shared" si="16"/>
        <v/>
      </c>
      <c r="Q95" s="70" t="str">
        <f t="shared" si="17"/>
        <v/>
      </c>
      <c r="R95" s="68"/>
      <c r="S95" s="67"/>
      <c r="T95" s="67"/>
      <c r="U95" s="75" t="str">
        <f t="shared" si="12"/>
        <v/>
      </c>
      <c r="V95" s="70" t="str">
        <f t="shared" si="13"/>
        <v/>
      </c>
      <c r="W95" s="69"/>
      <c r="X95" s="68"/>
      <c r="Y95" s="70" t="str" cm="1">
        <f t="array" ref="Y95">IF(AND(G95="A.5) kompr. Bestandeshöhe",W95&lt;&gt;"",X95&gt;0),ROUND(X95*(INDEX(LINEST(_xlfn._xlws.FILTER('D) Ertrag kompr. Bestandeshöhe'!$V$5:$V$999,('D) Ertrag kompr. Bestandeshöhe'!$J$5:$J$999=W95)*('D) Ertrag kompr. Bestandeshöhe'!$K$5:$K$999&lt;&gt;"")*('D) Ertrag kompr. Bestandeshöhe'!$V$5:$V$999&lt;&gt;"")),
      _xlfn._xlws.FILTER('D) Ertrag kompr. Bestandeshöhe'!$K$5:$K$999,('D) Ertrag kompr. Bestandeshöhe'!$J$5:$J$999=W95)*('D) Ertrag kompr. Bestandeshöhe'!$K$5:$K$999&lt;&gt;"")*('D) Ertrag kompr. Bestandeshöhe'!$V$5:$V$999&lt;&gt;"")),
      TRUE, FALSE),
    1))+(INDEX(LINEST(_xlfn._xlws.FILTER('D) Ertrag kompr. Bestandeshöhe'!$V$5:$V$999,('D) Ertrag kompr. Bestandeshöhe'!$J$5:$J$999=W95)*('D) Ertrag kompr. Bestandeshöhe'!$K$5:$K$999&lt;&gt;"")*('D) Ertrag kompr. Bestandeshöhe'!$V$5:$V$999&lt;&gt;"")),
      _xlfn._xlws.FILTER('D) Ertrag kompr. Bestandeshöhe'!$K$5:$K$999,('D) Ertrag kompr. Bestandeshöhe'!$J$5:$J$999=W95)*('D) Ertrag kompr. Bestandeshöhe'!$K$5:$K$999&lt;&gt;"")*('D) Ertrag kompr. Bestandeshöhe'!$V$5:$V$999&lt;&gt;"")),
      TRUE, FALSE),
    2)),0),"")</f>
        <v/>
      </c>
      <c r="Z95" s="100" cm="1">
        <f t="array" ref="Z95">IFERROR(AVERAGE(_xlfn._xlws.FILTER('D) Ertrag kompr. Bestandeshöhe'!$O$5:$O$999,('D) Ertrag kompr. Bestandeshöhe'!$J$5:$J$999=$W95)*('D) Ertrag kompr. Bestandeshöhe'!$O$5:$O$999&lt;&gt;""))),18)</f>
        <v>18</v>
      </c>
      <c r="AA95" s="78"/>
      <c r="AB95" s="80"/>
      <c r="AC95" s="43"/>
      <c r="AD95" s="83" t="str">
        <f>IFERROR(IF(AND(G95='F) Hilfsrechnung'!$I$4,J95&gt;0),J95,IF(AND(G95='F) Hilfsrechnung'!$I$6,Y95&gt;0),Y95,IF(AND(G95='F) Hilfsrechnung'!$I$5,V95&gt;0),V95,""))),"")</f>
        <v/>
      </c>
      <c r="AE95" s="94" t="str">
        <f t="shared" si="18"/>
        <v/>
      </c>
      <c r="AF95" s="133" t="str">
        <f>IF(AG95&lt;&gt;"",'F) Hilfsrechnung'!$K$4/(AG95/AD95),"")</f>
        <v/>
      </c>
      <c r="AG95" s="70" t="str">
        <f>IF(AND(ISNUMBER(AB95),AD95&lt;&gt;""),((INDEX('F) Hilfsrechnung'!$A$2:$B$5,MATCH(AC95,'F) Hilfsrechnung'!$A$2:$A$5,0),2)*AB95/100)+('F) Hilfsrechnung'!$B$7*(100-AB95)/100))*AD95,"")</f>
        <v/>
      </c>
      <c r="AH95" s="57"/>
      <c r="AI95" s="85"/>
      <c r="AJ95" s="84"/>
      <c r="AK95" s="74"/>
      <c r="AL95" s="86" t="str">
        <f>IF(AND(ISNUMBER(AJ95),AK95=""),ROUND('F) Hilfsrechnung'!$K$4/AJ95,0),IF(AND(ISNUMBER(AJ95),ISNUMBER(AK95)),ROUND(AK95/AJ95,0),""))</f>
        <v/>
      </c>
      <c r="AM95" s="98" t="str">
        <f t="shared" si="14"/>
        <v/>
      </c>
      <c r="AN95" s="87" t="str">
        <f t="shared" si="19"/>
        <v/>
      </c>
    </row>
    <row r="96" spans="1:40" x14ac:dyDescent="0.25">
      <c r="A96" s="89">
        <v>91</v>
      </c>
      <c r="B96" s="73"/>
      <c r="C96" s="73"/>
      <c r="D96" s="73"/>
      <c r="E96" s="73"/>
      <c r="F96" s="73"/>
      <c r="G96" s="60"/>
      <c r="H96" s="245"/>
      <c r="I96" s="223"/>
      <c r="J96" s="81" t="str">
        <f t="shared" si="15"/>
        <v/>
      </c>
      <c r="K96" s="226"/>
      <c r="L96" s="71"/>
      <c r="M96" s="71"/>
      <c r="N96" s="71"/>
      <c r="O96" s="71"/>
      <c r="P96" s="72" t="str">
        <f t="shared" si="16"/>
        <v/>
      </c>
      <c r="Q96" s="70" t="str">
        <f t="shared" si="17"/>
        <v/>
      </c>
      <c r="R96" s="68"/>
      <c r="S96" s="67"/>
      <c r="T96" s="67"/>
      <c r="U96" s="75" t="str">
        <f t="shared" si="12"/>
        <v/>
      </c>
      <c r="V96" s="70" t="str">
        <f t="shared" si="13"/>
        <v/>
      </c>
      <c r="W96" s="69"/>
      <c r="X96" s="68"/>
      <c r="Y96" s="70" t="str" cm="1">
        <f t="array" ref="Y96">IF(AND(G96="A.5) kompr. Bestandeshöhe",W96&lt;&gt;"",X96&gt;0),ROUND(X96*(INDEX(LINEST(_xlfn._xlws.FILTER('D) Ertrag kompr. Bestandeshöhe'!$V$5:$V$999,('D) Ertrag kompr. Bestandeshöhe'!$J$5:$J$999=W96)*('D) Ertrag kompr. Bestandeshöhe'!$K$5:$K$999&lt;&gt;"")*('D) Ertrag kompr. Bestandeshöhe'!$V$5:$V$999&lt;&gt;"")),
      _xlfn._xlws.FILTER('D) Ertrag kompr. Bestandeshöhe'!$K$5:$K$999,('D) Ertrag kompr. Bestandeshöhe'!$J$5:$J$999=W96)*('D) Ertrag kompr. Bestandeshöhe'!$K$5:$K$999&lt;&gt;"")*('D) Ertrag kompr. Bestandeshöhe'!$V$5:$V$999&lt;&gt;"")),
      TRUE, FALSE),
    1))+(INDEX(LINEST(_xlfn._xlws.FILTER('D) Ertrag kompr. Bestandeshöhe'!$V$5:$V$999,('D) Ertrag kompr. Bestandeshöhe'!$J$5:$J$999=W96)*('D) Ertrag kompr. Bestandeshöhe'!$K$5:$K$999&lt;&gt;"")*('D) Ertrag kompr. Bestandeshöhe'!$V$5:$V$999&lt;&gt;"")),
      _xlfn._xlws.FILTER('D) Ertrag kompr. Bestandeshöhe'!$K$5:$K$999,('D) Ertrag kompr. Bestandeshöhe'!$J$5:$J$999=W96)*('D) Ertrag kompr. Bestandeshöhe'!$K$5:$K$999&lt;&gt;"")*('D) Ertrag kompr. Bestandeshöhe'!$V$5:$V$999&lt;&gt;"")),
      TRUE, FALSE),
    2)),0),"")</f>
        <v/>
      </c>
      <c r="Z96" s="100" cm="1">
        <f t="array" ref="Z96">IFERROR(AVERAGE(_xlfn._xlws.FILTER('D) Ertrag kompr. Bestandeshöhe'!$O$5:$O$999,('D) Ertrag kompr. Bestandeshöhe'!$J$5:$J$999=$W96)*('D) Ertrag kompr. Bestandeshöhe'!$O$5:$O$999&lt;&gt;""))),18)</f>
        <v>18</v>
      </c>
      <c r="AA96" s="78"/>
      <c r="AB96" s="80"/>
      <c r="AC96" s="43"/>
      <c r="AD96" s="83" t="str">
        <f>IFERROR(IF(AND(G96='F) Hilfsrechnung'!$I$4,J96&gt;0),J96,IF(AND(G96='F) Hilfsrechnung'!$I$6,Y96&gt;0),Y96,IF(AND(G96='F) Hilfsrechnung'!$I$5,V96&gt;0),V96,""))),"")</f>
        <v/>
      </c>
      <c r="AE96" s="94" t="str">
        <f t="shared" si="18"/>
        <v/>
      </c>
      <c r="AF96" s="133" t="str">
        <f>IF(AG96&lt;&gt;"",'F) Hilfsrechnung'!$K$4/(AG96/AD96),"")</f>
        <v/>
      </c>
      <c r="AG96" s="70" t="str">
        <f>IF(AND(ISNUMBER(AB96),AD96&lt;&gt;""),((INDEX('F) Hilfsrechnung'!$A$2:$B$5,MATCH(AC96,'F) Hilfsrechnung'!$A$2:$A$5,0),2)*AB96/100)+('F) Hilfsrechnung'!$B$7*(100-AB96)/100))*AD96,"")</f>
        <v/>
      </c>
      <c r="AH96" s="57"/>
      <c r="AI96" s="85"/>
      <c r="AJ96" s="84"/>
      <c r="AK96" s="74"/>
      <c r="AL96" s="86" t="str">
        <f>IF(AND(ISNUMBER(AJ96),AK96=""),ROUND('F) Hilfsrechnung'!$K$4/AJ96,0),IF(AND(ISNUMBER(AJ96),ISNUMBER(AK96)),ROUND(AK96/AJ96,0),""))</f>
        <v/>
      </c>
      <c r="AM96" s="98" t="str">
        <f t="shared" si="14"/>
        <v/>
      </c>
      <c r="AN96" s="87" t="str">
        <f t="shared" si="19"/>
        <v/>
      </c>
    </row>
    <row r="97" spans="1:40" x14ac:dyDescent="0.25">
      <c r="A97" s="89">
        <v>92</v>
      </c>
      <c r="B97" s="73"/>
      <c r="C97" s="73"/>
      <c r="D97" s="73"/>
      <c r="E97" s="73"/>
      <c r="F97" s="73"/>
      <c r="G97" s="60"/>
      <c r="H97" s="245"/>
      <c r="I97" s="223"/>
      <c r="J97" s="81" t="str">
        <f t="shared" si="15"/>
        <v/>
      </c>
      <c r="K97" s="226"/>
      <c r="L97" s="71"/>
      <c r="M97" s="71"/>
      <c r="N97" s="71"/>
      <c r="O97" s="71"/>
      <c r="P97" s="72" t="str">
        <f t="shared" si="16"/>
        <v/>
      </c>
      <c r="Q97" s="70" t="str">
        <f t="shared" si="17"/>
        <v/>
      </c>
      <c r="R97" s="68"/>
      <c r="S97" s="67"/>
      <c r="T97" s="67"/>
      <c r="U97" s="75" t="str">
        <f t="shared" si="12"/>
        <v/>
      </c>
      <c r="V97" s="70" t="str">
        <f t="shared" si="13"/>
        <v/>
      </c>
      <c r="W97" s="69"/>
      <c r="X97" s="68"/>
      <c r="Y97" s="70" t="str" cm="1">
        <f t="array" ref="Y97">IF(AND(G97="A.5) kompr. Bestandeshöhe",W97&lt;&gt;"",X97&gt;0),ROUND(X97*(INDEX(LINEST(_xlfn._xlws.FILTER('D) Ertrag kompr. Bestandeshöhe'!$V$5:$V$999,('D) Ertrag kompr. Bestandeshöhe'!$J$5:$J$999=W97)*('D) Ertrag kompr. Bestandeshöhe'!$K$5:$K$999&lt;&gt;"")*('D) Ertrag kompr. Bestandeshöhe'!$V$5:$V$999&lt;&gt;"")),
      _xlfn._xlws.FILTER('D) Ertrag kompr. Bestandeshöhe'!$K$5:$K$999,('D) Ertrag kompr. Bestandeshöhe'!$J$5:$J$999=W97)*('D) Ertrag kompr. Bestandeshöhe'!$K$5:$K$999&lt;&gt;"")*('D) Ertrag kompr. Bestandeshöhe'!$V$5:$V$999&lt;&gt;"")),
      TRUE, FALSE),
    1))+(INDEX(LINEST(_xlfn._xlws.FILTER('D) Ertrag kompr. Bestandeshöhe'!$V$5:$V$999,('D) Ertrag kompr. Bestandeshöhe'!$J$5:$J$999=W97)*('D) Ertrag kompr. Bestandeshöhe'!$K$5:$K$999&lt;&gt;"")*('D) Ertrag kompr. Bestandeshöhe'!$V$5:$V$999&lt;&gt;"")),
      _xlfn._xlws.FILTER('D) Ertrag kompr. Bestandeshöhe'!$K$5:$K$999,('D) Ertrag kompr. Bestandeshöhe'!$J$5:$J$999=W97)*('D) Ertrag kompr. Bestandeshöhe'!$K$5:$K$999&lt;&gt;"")*('D) Ertrag kompr. Bestandeshöhe'!$V$5:$V$999&lt;&gt;"")),
      TRUE, FALSE),
    2)),0),"")</f>
        <v/>
      </c>
      <c r="Z97" s="100" cm="1">
        <f t="array" ref="Z97">IFERROR(AVERAGE(_xlfn._xlws.FILTER('D) Ertrag kompr. Bestandeshöhe'!$O$5:$O$999,('D) Ertrag kompr. Bestandeshöhe'!$J$5:$J$999=$W97)*('D) Ertrag kompr. Bestandeshöhe'!$O$5:$O$999&lt;&gt;""))),18)</f>
        <v>18</v>
      </c>
      <c r="AA97" s="78"/>
      <c r="AB97" s="80"/>
      <c r="AC97" s="43"/>
      <c r="AD97" s="83" t="str">
        <f>IFERROR(IF(AND(G97='F) Hilfsrechnung'!$I$4,J97&gt;0),J97,IF(AND(G97='F) Hilfsrechnung'!$I$6,Y97&gt;0),Y97,IF(AND(G97='F) Hilfsrechnung'!$I$5,V97&gt;0),V97,""))),"")</f>
        <v/>
      </c>
      <c r="AE97" s="94" t="str">
        <f t="shared" si="18"/>
        <v/>
      </c>
      <c r="AF97" s="133" t="str">
        <f>IF(AG97&lt;&gt;"",'F) Hilfsrechnung'!$K$4/(AG97/AD97),"")</f>
        <v/>
      </c>
      <c r="AG97" s="70" t="str">
        <f>IF(AND(ISNUMBER(AB97),AD97&lt;&gt;""),((INDEX('F) Hilfsrechnung'!$A$2:$B$5,MATCH(AC97,'F) Hilfsrechnung'!$A$2:$A$5,0),2)*AB97/100)+('F) Hilfsrechnung'!$B$7*(100-AB97)/100))*AD97,"")</f>
        <v/>
      </c>
      <c r="AH97" s="57"/>
      <c r="AI97" s="85"/>
      <c r="AJ97" s="84"/>
      <c r="AK97" s="74"/>
      <c r="AL97" s="86" t="str">
        <f>IF(AND(ISNUMBER(AJ97),AK97=""),ROUND('F) Hilfsrechnung'!$K$4/AJ97,0),IF(AND(ISNUMBER(AJ97),ISNUMBER(AK97)),ROUND(AK97/AJ97,0),""))</f>
        <v/>
      </c>
      <c r="AM97" s="98" t="str">
        <f t="shared" si="14"/>
        <v/>
      </c>
      <c r="AN97" s="87" t="str">
        <f t="shared" si="19"/>
        <v/>
      </c>
    </row>
    <row r="98" spans="1:40" x14ac:dyDescent="0.25">
      <c r="A98" s="89">
        <v>93</v>
      </c>
      <c r="B98" s="73"/>
      <c r="C98" s="73"/>
      <c r="D98" s="73"/>
      <c r="E98" s="73"/>
      <c r="F98" s="73"/>
      <c r="G98" s="60"/>
      <c r="H98" s="245"/>
      <c r="I98" s="223"/>
      <c r="J98" s="81" t="str">
        <f t="shared" si="15"/>
        <v/>
      </c>
      <c r="K98" s="226"/>
      <c r="L98" s="71"/>
      <c r="M98" s="71"/>
      <c r="N98" s="71"/>
      <c r="O98" s="71"/>
      <c r="P98" s="72" t="str">
        <f t="shared" si="16"/>
        <v/>
      </c>
      <c r="Q98" s="70" t="str">
        <f t="shared" si="17"/>
        <v/>
      </c>
      <c r="R98" s="68"/>
      <c r="S98" s="67"/>
      <c r="T98" s="67"/>
      <c r="U98" s="75" t="str">
        <f t="shared" si="12"/>
        <v/>
      </c>
      <c r="V98" s="70" t="str">
        <f t="shared" si="13"/>
        <v/>
      </c>
      <c r="W98" s="69"/>
      <c r="X98" s="68"/>
      <c r="Y98" s="70" t="str" cm="1">
        <f t="array" ref="Y98">IF(AND(G98="A.5) kompr. Bestandeshöhe",W98&lt;&gt;"",X98&gt;0),ROUND(X98*(INDEX(LINEST(_xlfn._xlws.FILTER('D) Ertrag kompr. Bestandeshöhe'!$V$5:$V$999,('D) Ertrag kompr. Bestandeshöhe'!$J$5:$J$999=W98)*('D) Ertrag kompr. Bestandeshöhe'!$K$5:$K$999&lt;&gt;"")*('D) Ertrag kompr. Bestandeshöhe'!$V$5:$V$999&lt;&gt;"")),
      _xlfn._xlws.FILTER('D) Ertrag kompr. Bestandeshöhe'!$K$5:$K$999,('D) Ertrag kompr. Bestandeshöhe'!$J$5:$J$999=W98)*('D) Ertrag kompr. Bestandeshöhe'!$K$5:$K$999&lt;&gt;"")*('D) Ertrag kompr. Bestandeshöhe'!$V$5:$V$999&lt;&gt;"")),
      TRUE, FALSE),
    1))+(INDEX(LINEST(_xlfn._xlws.FILTER('D) Ertrag kompr. Bestandeshöhe'!$V$5:$V$999,('D) Ertrag kompr. Bestandeshöhe'!$J$5:$J$999=W98)*('D) Ertrag kompr. Bestandeshöhe'!$K$5:$K$999&lt;&gt;"")*('D) Ertrag kompr. Bestandeshöhe'!$V$5:$V$999&lt;&gt;"")),
      _xlfn._xlws.FILTER('D) Ertrag kompr. Bestandeshöhe'!$K$5:$K$999,('D) Ertrag kompr. Bestandeshöhe'!$J$5:$J$999=W98)*('D) Ertrag kompr. Bestandeshöhe'!$K$5:$K$999&lt;&gt;"")*('D) Ertrag kompr. Bestandeshöhe'!$V$5:$V$999&lt;&gt;"")),
      TRUE, FALSE),
    2)),0),"")</f>
        <v/>
      </c>
      <c r="Z98" s="100" cm="1">
        <f t="array" ref="Z98">IFERROR(AVERAGE(_xlfn._xlws.FILTER('D) Ertrag kompr. Bestandeshöhe'!$O$5:$O$999,('D) Ertrag kompr. Bestandeshöhe'!$J$5:$J$999=$W98)*('D) Ertrag kompr. Bestandeshöhe'!$O$5:$O$999&lt;&gt;""))),18)</f>
        <v>18</v>
      </c>
      <c r="AA98" s="78"/>
      <c r="AB98" s="80"/>
      <c r="AC98" s="43"/>
      <c r="AD98" s="83" t="str">
        <f>IFERROR(IF(AND(G98='F) Hilfsrechnung'!$I$4,J98&gt;0),J98,IF(AND(G98='F) Hilfsrechnung'!$I$6,Y98&gt;0),Y98,IF(AND(G98='F) Hilfsrechnung'!$I$5,V98&gt;0),V98,""))),"")</f>
        <v/>
      </c>
      <c r="AE98" s="94" t="str">
        <f t="shared" si="18"/>
        <v/>
      </c>
      <c r="AF98" s="133" t="str">
        <f>IF(AG98&lt;&gt;"",'F) Hilfsrechnung'!$K$4/(AG98/AD98),"")</f>
        <v/>
      </c>
      <c r="AG98" s="70" t="str">
        <f>IF(AND(ISNUMBER(AB98),AD98&lt;&gt;""),((INDEX('F) Hilfsrechnung'!$A$2:$B$5,MATCH(AC98,'F) Hilfsrechnung'!$A$2:$A$5,0),2)*AB98/100)+('F) Hilfsrechnung'!$B$7*(100-AB98)/100))*AD98,"")</f>
        <v/>
      </c>
      <c r="AH98" s="57"/>
      <c r="AI98" s="85"/>
      <c r="AJ98" s="84"/>
      <c r="AK98" s="74"/>
      <c r="AL98" s="86" t="str">
        <f>IF(AND(ISNUMBER(AJ98),AK98=""),ROUND('F) Hilfsrechnung'!$K$4/AJ98,0),IF(AND(ISNUMBER(AJ98),ISNUMBER(AK98)),ROUND(AK98/AJ98,0),""))</f>
        <v/>
      </c>
      <c r="AM98" s="98" t="str">
        <f t="shared" si="14"/>
        <v/>
      </c>
      <c r="AN98" s="87" t="str">
        <f t="shared" si="19"/>
        <v/>
      </c>
    </row>
    <row r="99" spans="1:40" x14ac:dyDescent="0.25">
      <c r="A99" s="89">
        <v>94</v>
      </c>
      <c r="B99" s="73"/>
      <c r="C99" s="73"/>
      <c r="D99" s="73"/>
      <c r="E99" s="73"/>
      <c r="F99" s="73"/>
      <c r="G99" s="60"/>
      <c r="H99" s="245"/>
      <c r="I99" s="223"/>
      <c r="J99" s="81" t="str">
        <f t="shared" si="15"/>
        <v/>
      </c>
      <c r="K99" s="226"/>
      <c r="L99" s="71"/>
      <c r="M99" s="71"/>
      <c r="N99" s="71"/>
      <c r="O99" s="71"/>
      <c r="P99" s="72" t="str">
        <f t="shared" si="16"/>
        <v/>
      </c>
      <c r="Q99" s="70" t="str">
        <f t="shared" si="17"/>
        <v/>
      </c>
      <c r="R99" s="68"/>
      <c r="S99" s="67"/>
      <c r="T99" s="67"/>
      <c r="U99" s="75" t="str">
        <f t="shared" si="12"/>
        <v/>
      </c>
      <c r="V99" s="70" t="str">
        <f t="shared" si="13"/>
        <v/>
      </c>
      <c r="W99" s="69"/>
      <c r="X99" s="68"/>
      <c r="Y99" s="70" t="str" cm="1">
        <f t="array" ref="Y99">IF(AND(G99="A.5) kompr. Bestandeshöhe",W99&lt;&gt;"",X99&gt;0),ROUND(X99*(INDEX(LINEST(_xlfn._xlws.FILTER('D) Ertrag kompr. Bestandeshöhe'!$V$5:$V$999,('D) Ertrag kompr. Bestandeshöhe'!$J$5:$J$999=W99)*('D) Ertrag kompr. Bestandeshöhe'!$K$5:$K$999&lt;&gt;"")*('D) Ertrag kompr. Bestandeshöhe'!$V$5:$V$999&lt;&gt;"")),
      _xlfn._xlws.FILTER('D) Ertrag kompr. Bestandeshöhe'!$K$5:$K$999,('D) Ertrag kompr. Bestandeshöhe'!$J$5:$J$999=W99)*('D) Ertrag kompr. Bestandeshöhe'!$K$5:$K$999&lt;&gt;"")*('D) Ertrag kompr. Bestandeshöhe'!$V$5:$V$999&lt;&gt;"")),
      TRUE, FALSE),
    1))+(INDEX(LINEST(_xlfn._xlws.FILTER('D) Ertrag kompr. Bestandeshöhe'!$V$5:$V$999,('D) Ertrag kompr. Bestandeshöhe'!$J$5:$J$999=W99)*('D) Ertrag kompr. Bestandeshöhe'!$K$5:$K$999&lt;&gt;"")*('D) Ertrag kompr. Bestandeshöhe'!$V$5:$V$999&lt;&gt;"")),
      _xlfn._xlws.FILTER('D) Ertrag kompr. Bestandeshöhe'!$K$5:$K$999,('D) Ertrag kompr. Bestandeshöhe'!$J$5:$J$999=W99)*('D) Ertrag kompr. Bestandeshöhe'!$K$5:$K$999&lt;&gt;"")*('D) Ertrag kompr. Bestandeshöhe'!$V$5:$V$999&lt;&gt;"")),
      TRUE, FALSE),
    2)),0),"")</f>
        <v/>
      </c>
      <c r="Z99" s="100" cm="1">
        <f t="array" ref="Z99">IFERROR(AVERAGE(_xlfn._xlws.FILTER('D) Ertrag kompr. Bestandeshöhe'!$O$5:$O$999,('D) Ertrag kompr. Bestandeshöhe'!$J$5:$J$999=$W99)*('D) Ertrag kompr. Bestandeshöhe'!$O$5:$O$999&lt;&gt;""))),18)</f>
        <v>18</v>
      </c>
      <c r="AA99" s="78"/>
      <c r="AB99" s="80"/>
      <c r="AC99" s="43"/>
      <c r="AD99" s="83" t="str">
        <f>IFERROR(IF(AND(G99='F) Hilfsrechnung'!$I$4,J99&gt;0),J99,IF(AND(G99='F) Hilfsrechnung'!$I$6,Y99&gt;0),Y99,IF(AND(G99='F) Hilfsrechnung'!$I$5,V99&gt;0),V99,""))),"")</f>
        <v/>
      </c>
      <c r="AE99" s="94" t="str">
        <f t="shared" si="18"/>
        <v/>
      </c>
      <c r="AF99" s="133" t="str">
        <f>IF(AG99&lt;&gt;"",'F) Hilfsrechnung'!$K$4/(AG99/AD99),"")</f>
        <v/>
      </c>
      <c r="AG99" s="70" t="str">
        <f>IF(AND(ISNUMBER(AB99),AD99&lt;&gt;""),((INDEX('F) Hilfsrechnung'!$A$2:$B$5,MATCH(AC99,'F) Hilfsrechnung'!$A$2:$A$5,0),2)*AB99/100)+('F) Hilfsrechnung'!$B$7*(100-AB99)/100))*AD99,"")</f>
        <v/>
      </c>
      <c r="AH99" s="57"/>
      <c r="AI99" s="85"/>
      <c r="AJ99" s="84"/>
      <c r="AK99" s="74"/>
      <c r="AL99" s="86" t="str">
        <f>IF(AND(ISNUMBER(AJ99),AK99=""),ROUND('F) Hilfsrechnung'!$K$4/AJ99,0),IF(AND(ISNUMBER(AJ99),ISNUMBER(AK99)),ROUND(AK99/AJ99,0),""))</f>
        <v/>
      </c>
      <c r="AM99" s="98" t="str">
        <f t="shared" si="14"/>
        <v/>
      </c>
      <c r="AN99" s="87" t="str">
        <f t="shared" si="19"/>
        <v/>
      </c>
    </row>
    <row r="100" spans="1:40" x14ac:dyDescent="0.25">
      <c r="A100" s="89">
        <v>95</v>
      </c>
      <c r="B100" s="73"/>
      <c r="C100" s="73"/>
      <c r="D100" s="73"/>
      <c r="E100" s="73"/>
      <c r="F100" s="73"/>
      <c r="G100" s="60"/>
      <c r="H100" s="245"/>
      <c r="I100" s="223"/>
      <c r="J100" s="81" t="str">
        <f t="shared" si="15"/>
        <v/>
      </c>
      <c r="K100" s="226"/>
      <c r="L100" s="71"/>
      <c r="M100" s="71"/>
      <c r="N100" s="71"/>
      <c r="O100" s="71"/>
      <c r="P100" s="72" t="str">
        <f t="shared" si="16"/>
        <v/>
      </c>
      <c r="Q100" s="70" t="str">
        <f t="shared" si="17"/>
        <v/>
      </c>
      <c r="R100" s="68"/>
      <c r="S100" s="67"/>
      <c r="T100" s="67"/>
      <c r="U100" s="75" t="str">
        <f t="shared" si="12"/>
        <v/>
      </c>
      <c r="V100" s="70" t="str">
        <f t="shared" si="13"/>
        <v/>
      </c>
      <c r="W100" s="69"/>
      <c r="X100" s="68"/>
      <c r="Y100" s="70" t="str" cm="1">
        <f t="array" ref="Y100">IF(AND(G100="A.5) kompr. Bestandeshöhe",W100&lt;&gt;"",X100&gt;0),ROUND(X100*(INDEX(LINEST(_xlfn._xlws.FILTER('D) Ertrag kompr. Bestandeshöhe'!$V$5:$V$999,('D) Ertrag kompr. Bestandeshöhe'!$J$5:$J$999=W100)*('D) Ertrag kompr. Bestandeshöhe'!$K$5:$K$999&lt;&gt;"")*('D) Ertrag kompr. Bestandeshöhe'!$V$5:$V$999&lt;&gt;"")),
      _xlfn._xlws.FILTER('D) Ertrag kompr. Bestandeshöhe'!$K$5:$K$999,('D) Ertrag kompr. Bestandeshöhe'!$J$5:$J$999=W100)*('D) Ertrag kompr. Bestandeshöhe'!$K$5:$K$999&lt;&gt;"")*('D) Ertrag kompr. Bestandeshöhe'!$V$5:$V$999&lt;&gt;"")),
      TRUE, FALSE),
    1))+(INDEX(LINEST(_xlfn._xlws.FILTER('D) Ertrag kompr. Bestandeshöhe'!$V$5:$V$999,('D) Ertrag kompr. Bestandeshöhe'!$J$5:$J$999=W100)*('D) Ertrag kompr. Bestandeshöhe'!$K$5:$K$999&lt;&gt;"")*('D) Ertrag kompr. Bestandeshöhe'!$V$5:$V$999&lt;&gt;"")),
      _xlfn._xlws.FILTER('D) Ertrag kompr. Bestandeshöhe'!$K$5:$K$999,('D) Ertrag kompr. Bestandeshöhe'!$J$5:$J$999=W100)*('D) Ertrag kompr. Bestandeshöhe'!$K$5:$K$999&lt;&gt;"")*('D) Ertrag kompr. Bestandeshöhe'!$V$5:$V$999&lt;&gt;"")),
      TRUE, FALSE),
    2)),0),"")</f>
        <v/>
      </c>
      <c r="Z100" s="100" cm="1">
        <f t="array" ref="Z100">IFERROR(AVERAGE(_xlfn._xlws.FILTER('D) Ertrag kompr. Bestandeshöhe'!$O$5:$O$999,('D) Ertrag kompr. Bestandeshöhe'!$J$5:$J$999=$W100)*('D) Ertrag kompr. Bestandeshöhe'!$O$5:$O$999&lt;&gt;""))),18)</f>
        <v>18</v>
      </c>
      <c r="AA100" s="78"/>
      <c r="AB100" s="80"/>
      <c r="AC100" s="43"/>
      <c r="AD100" s="83" t="str">
        <f>IFERROR(IF(AND(G100='F) Hilfsrechnung'!$I$4,J100&gt;0),J100,IF(AND(G100='F) Hilfsrechnung'!$I$6,Y100&gt;0),Y100,IF(AND(G100='F) Hilfsrechnung'!$I$5,V100&gt;0),V100,""))),"")</f>
        <v/>
      </c>
      <c r="AE100" s="94" t="str">
        <f t="shared" si="18"/>
        <v/>
      </c>
      <c r="AF100" s="133" t="str">
        <f>IF(AG100&lt;&gt;"",'F) Hilfsrechnung'!$K$4/(AG100/AD100),"")</f>
        <v/>
      </c>
      <c r="AG100" s="70" t="str">
        <f>IF(AND(ISNUMBER(AB100),AD100&lt;&gt;""),((INDEX('F) Hilfsrechnung'!$A$2:$B$5,MATCH(AC100,'F) Hilfsrechnung'!$A$2:$A$5,0),2)*AB100/100)+('F) Hilfsrechnung'!$B$7*(100-AB100)/100))*AD100,"")</f>
        <v/>
      </c>
      <c r="AH100" s="57"/>
      <c r="AI100" s="85"/>
      <c r="AJ100" s="84"/>
      <c r="AK100" s="74"/>
      <c r="AL100" s="86" t="str">
        <f>IF(AND(ISNUMBER(AJ100),AK100=""),ROUND('F) Hilfsrechnung'!$K$4/AJ100,0),IF(AND(ISNUMBER(AJ100),ISNUMBER(AK100)),ROUND(AK100/AJ100,0),""))</f>
        <v/>
      </c>
      <c r="AM100" s="98" t="str">
        <f t="shared" si="14"/>
        <v/>
      </c>
      <c r="AN100" s="87" t="str">
        <f t="shared" si="19"/>
        <v/>
      </c>
    </row>
    <row r="101" spans="1:40" x14ac:dyDescent="0.25">
      <c r="A101" s="89">
        <v>96</v>
      </c>
      <c r="B101" s="73"/>
      <c r="C101" s="73"/>
      <c r="D101" s="73"/>
      <c r="E101" s="73"/>
      <c r="F101" s="73"/>
      <c r="G101" s="60"/>
      <c r="H101" s="245"/>
      <c r="I101" s="223"/>
      <c r="J101" s="81" t="str">
        <f t="shared" si="15"/>
        <v/>
      </c>
      <c r="K101" s="226"/>
      <c r="L101" s="71"/>
      <c r="M101" s="71"/>
      <c r="N101" s="71"/>
      <c r="O101" s="71"/>
      <c r="P101" s="72" t="str">
        <f t="shared" si="16"/>
        <v/>
      </c>
      <c r="Q101" s="70" t="str">
        <f t="shared" si="17"/>
        <v/>
      </c>
      <c r="R101" s="68"/>
      <c r="S101" s="67"/>
      <c r="T101" s="67"/>
      <c r="U101" s="75" t="str">
        <f t="shared" si="12"/>
        <v/>
      </c>
      <c r="V101" s="70" t="str">
        <f t="shared" si="13"/>
        <v/>
      </c>
      <c r="W101" s="69"/>
      <c r="X101" s="68"/>
      <c r="Y101" s="70" t="str" cm="1">
        <f t="array" ref="Y101">IF(AND(G101="A.5) kompr. Bestandeshöhe",W101&lt;&gt;"",X101&gt;0),ROUND(X101*(INDEX(LINEST(_xlfn._xlws.FILTER('D) Ertrag kompr. Bestandeshöhe'!$V$5:$V$999,('D) Ertrag kompr. Bestandeshöhe'!$J$5:$J$999=W101)*('D) Ertrag kompr. Bestandeshöhe'!$K$5:$K$999&lt;&gt;"")*('D) Ertrag kompr. Bestandeshöhe'!$V$5:$V$999&lt;&gt;"")),
      _xlfn._xlws.FILTER('D) Ertrag kompr. Bestandeshöhe'!$K$5:$K$999,('D) Ertrag kompr. Bestandeshöhe'!$J$5:$J$999=W101)*('D) Ertrag kompr. Bestandeshöhe'!$K$5:$K$999&lt;&gt;"")*('D) Ertrag kompr. Bestandeshöhe'!$V$5:$V$999&lt;&gt;"")),
      TRUE, FALSE),
    1))+(INDEX(LINEST(_xlfn._xlws.FILTER('D) Ertrag kompr. Bestandeshöhe'!$V$5:$V$999,('D) Ertrag kompr. Bestandeshöhe'!$J$5:$J$999=W101)*('D) Ertrag kompr. Bestandeshöhe'!$K$5:$K$999&lt;&gt;"")*('D) Ertrag kompr. Bestandeshöhe'!$V$5:$V$999&lt;&gt;"")),
      _xlfn._xlws.FILTER('D) Ertrag kompr. Bestandeshöhe'!$K$5:$K$999,('D) Ertrag kompr. Bestandeshöhe'!$J$5:$J$999=W101)*('D) Ertrag kompr. Bestandeshöhe'!$K$5:$K$999&lt;&gt;"")*('D) Ertrag kompr. Bestandeshöhe'!$V$5:$V$999&lt;&gt;"")),
      TRUE, FALSE),
    2)),0),"")</f>
        <v/>
      </c>
      <c r="Z101" s="100" cm="1">
        <f t="array" ref="Z101">IFERROR(AVERAGE(_xlfn._xlws.FILTER('D) Ertrag kompr. Bestandeshöhe'!$O$5:$O$999,('D) Ertrag kompr. Bestandeshöhe'!$J$5:$J$999=$W101)*('D) Ertrag kompr. Bestandeshöhe'!$O$5:$O$999&lt;&gt;""))),18)</f>
        <v>18</v>
      </c>
      <c r="AA101" s="78"/>
      <c r="AB101" s="80"/>
      <c r="AC101" s="43"/>
      <c r="AD101" s="83" t="str">
        <f>IFERROR(IF(AND(G101='F) Hilfsrechnung'!$I$4,J101&gt;0),J101,IF(AND(G101='F) Hilfsrechnung'!$I$6,Y101&gt;0),Y101,IF(AND(G101='F) Hilfsrechnung'!$I$5,V101&gt;0),V101,""))),"")</f>
        <v/>
      </c>
      <c r="AE101" s="94" t="str">
        <f t="shared" si="18"/>
        <v/>
      </c>
      <c r="AF101" s="133" t="str">
        <f>IF(AG101&lt;&gt;"",'F) Hilfsrechnung'!$K$4/(AG101/AD101),"")</f>
        <v/>
      </c>
      <c r="AG101" s="70" t="str">
        <f>IF(AND(ISNUMBER(AB101),AD101&lt;&gt;""),((INDEX('F) Hilfsrechnung'!$A$2:$B$5,MATCH(AC101,'F) Hilfsrechnung'!$A$2:$A$5,0),2)*AB101/100)+('F) Hilfsrechnung'!$B$7*(100-AB101)/100))*AD101,"")</f>
        <v/>
      </c>
      <c r="AH101" s="57"/>
      <c r="AI101" s="85"/>
      <c r="AJ101" s="84"/>
      <c r="AK101" s="74"/>
      <c r="AL101" s="86" t="str">
        <f>IF(AND(ISNUMBER(AJ101),AK101=""),ROUND('F) Hilfsrechnung'!$K$4/AJ101,0),IF(AND(ISNUMBER(AJ101),ISNUMBER(AK101)),ROUND(AK101/AJ101,0),""))</f>
        <v/>
      </c>
      <c r="AM101" s="98" t="str">
        <f t="shared" si="14"/>
        <v/>
      </c>
      <c r="AN101" s="87" t="str">
        <f t="shared" si="19"/>
        <v/>
      </c>
    </row>
    <row r="102" spans="1:40" x14ac:dyDescent="0.25">
      <c r="A102" s="89">
        <v>97</v>
      </c>
      <c r="B102" s="73"/>
      <c r="C102" s="73"/>
      <c r="D102" s="73"/>
      <c r="E102" s="73"/>
      <c r="F102" s="73"/>
      <c r="G102" s="60"/>
      <c r="H102" s="245"/>
      <c r="I102" s="223"/>
      <c r="J102" s="81" t="str">
        <f t="shared" si="15"/>
        <v/>
      </c>
      <c r="K102" s="226"/>
      <c r="L102" s="71"/>
      <c r="M102" s="71"/>
      <c r="N102" s="71"/>
      <c r="O102" s="71"/>
      <c r="P102" s="72" t="str">
        <f t="shared" si="16"/>
        <v/>
      </c>
      <c r="Q102" s="70" t="str">
        <f t="shared" si="17"/>
        <v/>
      </c>
      <c r="R102" s="68"/>
      <c r="S102" s="67"/>
      <c r="T102" s="67"/>
      <c r="U102" s="75" t="str">
        <f t="shared" ref="U102:U105" si="20">IF(AND(ISNUMBER(R102),ISNUMBER(S102),ISNUMBER(T102)),((T102-R102)/(S102-R102))*100,"")</f>
        <v/>
      </c>
      <c r="V102" s="70" t="str">
        <f t="shared" ref="V102:V105" si="21">IF(AND(ISNUMBER(Q102), U102=""), Q102*(18/100), IF(AND(ISNUMBER(Q102), ISNUMBER(U102)), Q102*(U102/100), ""))</f>
        <v/>
      </c>
      <c r="W102" s="69"/>
      <c r="X102" s="68"/>
      <c r="Y102" s="70" t="str" cm="1">
        <f t="array" ref="Y102">IF(AND(G102="A.5) kompr. Bestandeshöhe",W102&lt;&gt;"",X102&gt;0),ROUND(X102*(INDEX(LINEST(_xlfn._xlws.FILTER('D) Ertrag kompr. Bestandeshöhe'!$V$5:$V$999,('D) Ertrag kompr. Bestandeshöhe'!$J$5:$J$999=W102)*('D) Ertrag kompr. Bestandeshöhe'!$K$5:$K$999&lt;&gt;"")*('D) Ertrag kompr. Bestandeshöhe'!$V$5:$V$999&lt;&gt;"")),
      _xlfn._xlws.FILTER('D) Ertrag kompr. Bestandeshöhe'!$K$5:$K$999,('D) Ertrag kompr. Bestandeshöhe'!$J$5:$J$999=W102)*('D) Ertrag kompr. Bestandeshöhe'!$K$5:$K$999&lt;&gt;"")*('D) Ertrag kompr. Bestandeshöhe'!$V$5:$V$999&lt;&gt;"")),
      TRUE, FALSE),
    1))+(INDEX(LINEST(_xlfn._xlws.FILTER('D) Ertrag kompr. Bestandeshöhe'!$V$5:$V$999,('D) Ertrag kompr. Bestandeshöhe'!$J$5:$J$999=W102)*('D) Ertrag kompr. Bestandeshöhe'!$K$5:$K$999&lt;&gt;"")*('D) Ertrag kompr. Bestandeshöhe'!$V$5:$V$999&lt;&gt;"")),
      _xlfn._xlws.FILTER('D) Ertrag kompr. Bestandeshöhe'!$K$5:$K$999,('D) Ertrag kompr. Bestandeshöhe'!$J$5:$J$999=W102)*('D) Ertrag kompr. Bestandeshöhe'!$K$5:$K$999&lt;&gt;"")*('D) Ertrag kompr. Bestandeshöhe'!$V$5:$V$999&lt;&gt;"")),
      TRUE, FALSE),
    2)),0),"")</f>
        <v/>
      </c>
      <c r="Z102" s="100" cm="1">
        <f t="array" ref="Z102">IFERROR(AVERAGE(_xlfn._xlws.FILTER('D) Ertrag kompr. Bestandeshöhe'!$O$5:$O$999,('D) Ertrag kompr. Bestandeshöhe'!$J$5:$J$999=$W102)*('D) Ertrag kompr. Bestandeshöhe'!$O$5:$O$999&lt;&gt;""))),18)</f>
        <v>18</v>
      </c>
      <c r="AA102" s="78"/>
      <c r="AB102" s="80"/>
      <c r="AC102" s="43"/>
      <c r="AD102" s="83" t="str">
        <f>IFERROR(IF(AND(G102='F) Hilfsrechnung'!$I$4,J102&gt;0),J102,IF(AND(G102='F) Hilfsrechnung'!$I$6,Y102&gt;0),Y102,IF(AND(G102='F) Hilfsrechnung'!$I$5,V102&gt;0),V102,""))),"")</f>
        <v/>
      </c>
      <c r="AE102" s="94" t="str">
        <f t="shared" si="18"/>
        <v/>
      </c>
      <c r="AF102" s="133" t="str">
        <f>IF(AG102&lt;&gt;"",'F) Hilfsrechnung'!$K$4/(AG102/AD102),"")</f>
        <v/>
      </c>
      <c r="AG102" s="70" t="str">
        <f>IF(AND(ISNUMBER(AB102),AD102&lt;&gt;""),((INDEX('F) Hilfsrechnung'!$A$2:$B$5,MATCH(AC102,'F) Hilfsrechnung'!$A$2:$A$5,0),2)*AB102/100)+('F) Hilfsrechnung'!$B$7*(100-AB102)/100))*AD102,"")</f>
        <v/>
      </c>
      <c r="AH102" s="57"/>
      <c r="AI102" s="85"/>
      <c r="AJ102" s="84"/>
      <c r="AK102" s="74"/>
      <c r="AL102" s="86" t="str">
        <f>IF(AND(ISNUMBER(AJ102),AK102=""),ROUND('F) Hilfsrechnung'!$K$4/AJ102,0),IF(AND(ISNUMBER(AJ102),ISNUMBER(AK102)),ROUND(AK102/AJ102,0),""))</f>
        <v/>
      </c>
      <c r="AM102" s="98" t="str">
        <f t="shared" si="14"/>
        <v/>
      </c>
      <c r="AN102" s="87" t="str">
        <f t="shared" si="19"/>
        <v/>
      </c>
    </row>
    <row r="103" spans="1:40" x14ac:dyDescent="0.25">
      <c r="A103" s="89">
        <v>98</v>
      </c>
      <c r="B103" s="73"/>
      <c r="C103" s="73"/>
      <c r="D103" s="73"/>
      <c r="E103" s="73"/>
      <c r="F103" s="73"/>
      <c r="G103" s="60"/>
      <c r="H103" s="245"/>
      <c r="I103" s="223"/>
      <c r="J103" s="81" t="str">
        <f t="shared" si="15"/>
        <v/>
      </c>
      <c r="K103" s="226"/>
      <c r="L103" s="71"/>
      <c r="M103" s="71"/>
      <c r="N103" s="71"/>
      <c r="O103" s="71"/>
      <c r="P103" s="72" t="str">
        <f t="shared" si="16"/>
        <v/>
      </c>
      <c r="Q103" s="70" t="str">
        <f t="shared" si="17"/>
        <v/>
      </c>
      <c r="R103" s="68"/>
      <c r="S103" s="67"/>
      <c r="T103" s="67"/>
      <c r="U103" s="75" t="str">
        <f t="shared" si="20"/>
        <v/>
      </c>
      <c r="V103" s="70" t="str">
        <f t="shared" si="21"/>
        <v/>
      </c>
      <c r="W103" s="69"/>
      <c r="X103" s="68"/>
      <c r="Y103" s="70" t="str" cm="1">
        <f t="array" ref="Y103">IF(AND(G103="A.5) kompr. Bestandeshöhe",W103&lt;&gt;"",X103&gt;0),ROUND(X103*(INDEX(LINEST(_xlfn._xlws.FILTER('D) Ertrag kompr. Bestandeshöhe'!$V$5:$V$999,('D) Ertrag kompr. Bestandeshöhe'!$J$5:$J$999=W103)*('D) Ertrag kompr. Bestandeshöhe'!$K$5:$K$999&lt;&gt;"")*('D) Ertrag kompr. Bestandeshöhe'!$V$5:$V$999&lt;&gt;"")),
      _xlfn._xlws.FILTER('D) Ertrag kompr. Bestandeshöhe'!$K$5:$K$999,('D) Ertrag kompr. Bestandeshöhe'!$J$5:$J$999=W103)*('D) Ertrag kompr. Bestandeshöhe'!$K$5:$K$999&lt;&gt;"")*('D) Ertrag kompr. Bestandeshöhe'!$V$5:$V$999&lt;&gt;"")),
      TRUE, FALSE),
    1))+(INDEX(LINEST(_xlfn._xlws.FILTER('D) Ertrag kompr. Bestandeshöhe'!$V$5:$V$999,('D) Ertrag kompr. Bestandeshöhe'!$J$5:$J$999=W103)*('D) Ertrag kompr. Bestandeshöhe'!$K$5:$K$999&lt;&gt;"")*('D) Ertrag kompr. Bestandeshöhe'!$V$5:$V$999&lt;&gt;"")),
      _xlfn._xlws.FILTER('D) Ertrag kompr. Bestandeshöhe'!$K$5:$K$999,('D) Ertrag kompr. Bestandeshöhe'!$J$5:$J$999=W103)*('D) Ertrag kompr. Bestandeshöhe'!$K$5:$K$999&lt;&gt;"")*('D) Ertrag kompr. Bestandeshöhe'!$V$5:$V$999&lt;&gt;"")),
      TRUE, FALSE),
    2)),0),"")</f>
        <v/>
      </c>
      <c r="Z103" s="100" cm="1">
        <f t="array" ref="Z103">IFERROR(AVERAGE(_xlfn._xlws.FILTER('D) Ertrag kompr. Bestandeshöhe'!$O$5:$O$999,('D) Ertrag kompr. Bestandeshöhe'!$J$5:$J$999=$W103)*('D) Ertrag kompr. Bestandeshöhe'!$O$5:$O$999&lt;&gt;""))),18)</f>
        <v>18</v>
      </c>
      <c r="AA103" s="78"/>
      <c r="AB103" s="80"/>
      <c r="AC103" s="43"/>
      <c r="AD103" s="83" t="str">
        <f>IFERROR(IF(AND(G103='F) Hilfsrechnung'!$I$4,J103&gt;0),J103,IF(AND(G103='F) Hilfsrechnung'!$I$6,Y103&gt;0),Y103,IF(AND(G103='F) Hilfsrechnung'!$I$5,V103&gt;0),V103,""))),"")</f>
        <v/>
      </c>
      <c r="AE103" s="94" t="str">
        <f t="shared" si="18"/>
        <v/>
      </c>
      <c r="AF103" s="133" t="str">
        <f>IF(AG103&lt;&gt;"",'F) Hilfsrechnung'!$K$4/(AG103/AD103),"")</f>
        <v/>
      </c>
      <c r="AG103" s="70" t="str">
        <f>IF(AND(ISNUMBER(AB103),AD103&lt;&gt;""),((INDEX('F) Hilfsrechnung'!$A$2:$B$5,MATCH(AC103,'F) Hilfsrechnung'!$A$2:$A$5,0),2)*AB103/100)+('F) Hilfsrechnung'!$B$7*(100-AB103)/100))*AD103,"")</f>
        <v/>
      </c>
      <c r="AH103" s="57"/>
      <c r="AI103" s="85"/>
      <c r="AJ103" s="84"/>
      <c r="AK103" s="74"/>
      <c r="AL103" s="86" t="str">
        <f>IF(AND(ISNUMBER(AJ103),AK103=""),ROUND('F) Hilfsrechnung'!$K$4/AJ103,0),IF(AND(ISNUMBER(AJ103),ISNUMBER(AK103)),ROUND(AK103/AJ103,0),""))</f>
        <v/>
      </c>
      <c r="AM103" s="98" t="str">
        <f t="shared" si="14"/>
        <v/>
      </c>
      <c r="AN103" s="87" t="str">
        <f t="shared" si="19"/>
        <v/>
      </c>
    </row>
    <row r="104" spans="1:40" x14ac:dyDescent="0.25">
      <c r="A104" s="89">
        <v>99</v>
      </c>
      <c r="B104" s="73"/>
      <c r="C104" s="73"/>
      <c r="D104" s="73"/>
      <c r="E104" s="73"/>
      <c r="F104" s="73"/>
      <c r="G104" s="60"/>
      <c r="H104" s="245"/>
      <c r="I104" s="223"/>
      <c r="J104" s="81" t="str">
        <f t="shared" si="15"/>
        <v/>
      </c>
      <c r="K104" s="226"/>
      <c r="L104" s="71"/>
      <c r="M104" s="71"/>
      <c r="N104" s="71"/>
      <c r="O104" s="71"/>
      <c r="P104" s="72" t="str">
        <f t="shared" si="16"/>
        <v/>
      </c>
      <c r="Q104" s="70" t="str">
        <f t="shared" si="17"/>
        <v/>
      </c>
      <c r="R104" s="68"/>
      <c r="S104" s="67"/>
      <c r="T104" s="67"/>
      <c r="U104" s="75" t="str">
        <f t="shared" si="20"/>
        <v/>
      </c>
      <c r="V104" s="70" t="str">
        <f t="shared" si="21"/>
        <v/>
      </c>
      <c r="W104" s="69"/>
      <c r="X104" s="68"/>
      <c r="Y104" s="70" t="str" cm="1">
        <f t="array" ref="Y104">IF(AND(G104="A.5) kompr. Bestandeshöhe",W104&lt;&gt;"",X104&gt;0),ROUND(X104*(INDEX(LINEST(_xlfn._xlws.FILTER('D) Ertrag kompr. Bestandeshöhe'!$V$5:$V$999,('D) Ertrag kompr. Bestandeshöhe'!$J$5:$J$999=W104)*('D) Ertrag kompr. Bestandeshöhe'!$K$5:$K$999&lt;&gt;"")*('D) Ertrag kompr. Bestandeshöhe'!$V$5:$V$999&lt;&gt;"")),
      _xlfn._xlws.FILTER('D) Ertrag kompr. Bestandeshöhe'!$K$5:$K$999,('D) Ertrag kompr. Bestandeshöhe'!$J$5:$J$999=W104)*('D) Ertrag kompr. Bestandeshöhe'!$K$5:$K$999&lt;&gt;"")*('D) Ertrag kompr. Bestandeshöhe'!$V$5:$V$999&lt;&gt;"")),
      TRUE, FALSE),
    1))+(INDEX(LINEST(_xlfn._xlws.FILTER('D) Ertrag kompr. Bestandeshöhe'!$V$5:$V$999,('D) Ertrag kompr. Bestandeshöhe'!$J$5:$J$999=W104)*('D) Ertrag kompr. Bestandeshöhe'!$K$5:$K$999&lt;&gt;"")*('D) Ertrag kompr. Bestandeshöhe'!$V$5:$V$999&lt;&gt;"")),
      _xlfn._xlws.FILTER('D) Ertrag kompr. Bestandeshöhe'!$K$5:$K$999,('D) Ertrag kompr. Bestandeshöhe'!$J$5:$J$999=W104)*('D) Ertrag kompr. Bestandeshöhe'!$K$5:$K$999&lt;&gt;"")*('D) Ertrag kompr. Bestandeshöhe'!$V$5:$V$999&lt;&gt;"")),
      TRUE, FALSE),
    2)),0),"")</f>
        <v/>
      </c>
      <c r="Z104" s="100" cm="1">
        <f t="array" ref="Z104">IFERROR(AVERAGE(_xlfn._xlws.FILTER('D) Ertrag kompr. Bestandeshöhe'!$O$5:$O$999,('D) Ertrag kompr. Bestandeshöhe'!$J$5:$J$999=$W104)*('D) Ertrag kompr. Bestandeshöhe'!$O$5:$O$999&lt;&gt;""))),18)</f>
        <v>18</v>
      </c>
      <c r="AA104" s="78"/>
      <c r="AB104" s="80"/>
      <c r="AC104" s="43"/>
      <c r="AD104" s="83" t="str">
        <f>IFERROR(IF(AND(G104='F) Hilfsrechnung'!$I$4,J104&gt;0),J104,IF(AND(G104='F) Hilfsrechnung'!$I$6,Y104&gt;0),Y104,IF(AND(G104='F) Hilfsrechnung'!$I$5,V104&gt;0),V104,""))),"")</f>
        <v/>
      </c>
      <c r="AE104" s="94" t="str">
        <f t="shared" si="18"/>
        <v/>
      </c>
      <c r="AF104" s="133" t="str">
        <f>IF(AG104&lt;&gt;"",'F) Hilfsrechnung'!$K$4/(AG104/AD104),"")</f>
        <v/>
      </c>
      <c r="AG104" s="70" t="str">
        <f>IF(AND(ISNUMBER(AB104),AD104&lt;&gt;""),((INDEX('F) Hilfsrechnung'!$A$2:$B$5,MATCH(AC104,'F) Hilfsrechnung'!$A$2:$A$5,0),2)*AB104/100)+('F) Hilfsrechnung'!$B$7*(100-AB104)/100))*AD104,"")</f>
        <v/>
      </c>
      <c r="AH104" s="57"/>
      <c r="AI104" s="85"/>
      <c r="AJ104" s="84"/>
      <c r="AK104" s="74"/>
      <c r="AL104" s="86" t="str">
        <f>IF(AND(ISNUMBER(AJ104),AK104=""),ROUND('F) Hilfsrechnung'!$K$4/AJ104,0),IF(AND(ISNUMBER(AJ104),ISNUMBER(AK104)),ROUND(AK104/AJ104,0),""))</f>
        <v/>
      </c>
      <c r="AM104" s="98" t="str">
        <f t="shared" si="14"/>
        <v/>
      </c>
      <c r="AN104" s="87" t="str">
        <f t="shared" si="19"/>
        <v/>
      </c>
    </row>
    <row r="105" spans="1:40" x14ac:dyDescent="0.25">
      <c r="A105" s="89">
        <v>100</v>
      </c>
      <c r="B105" s="73"/>
      <c r="C105" s="73"/>
      <c r="D105" s="73"/>
      <c r="E105" s="73"/>
      <c r="F105" s="73"/>
      <c r="G105" s="60"/>
      <c r="H105" s="245"/>
      <c r="I105" s="223"/>
      <c r="J105" s="81" t="str">
        <f t="shared" si="15"/>
        <v/>
      </c>
      <c r="K105" s="226"/>
      <c r="L105" s="71"/>
      <c r="M105" s="71"/>
      <c r="N105" s="71"/>
      <c r="O105" s="71"/>
      <c r="P105" s="72" t="str">
        <f t="shared" si="16"/>
        <v/>
      </c>
      <c r="Q105" s="70" t="str">
        <f t="shared" si="17"/>
        <v/>
      </c>
      <c r="R105" s="68"/>
      <c r="S105" s="67"/>
      <c r="T105" s="67"/>
      <c r="U105" s="75" t="str">
        <f t="shared" si="20"/>
        <v/>
      </c>
      <c r="V105" s="70" t="str">
        <f t="shared" si="21"/>
        <v/>
      </c>
      <c r="W105" s="69"/>
      <c r="X105" s="68"/>
      <c r="Y105" s="70" t="str" cm="1">
        <f t="array" ref="Y105">IF(AND(G105="A.5) kompr. Bestandeshöhe",W105&lt;&gt;"",X105&gt;0),ROUND(X105*(INDEX(LINEST(_xlfn._xlws.FILTER('D) Ertrag kompr. Bestandeshöhe'!$V$5:$V$999,('D) Ertrag kompr. Bestandeshöhe'!$J$5:$J$999=W105)*('D) Ertrag kompr. Bestandeshöhe'!$K$5:$K$999&lt;&gt;"")*('D) Ertrag kompr. Bestandeshöhe'!$V$5:$V$999&lt;&gt;"")),
      _xlfn._xlws.FILTER('D) Ertrag kompr. Bestandeshöhe'!$K$5:$K$999,('D) Ertrag kompr. Bestandeshöhe'!$J$5:$J$999=W105)*('D) Ertrag kompr. Bestandeshöhe'!$K$5:$K$999&lt;&gt;"")*('D) Ertrag kompr. Bestandeshöhe'!$V$5:$V$999&lt;&gt;"")),
      TRUE, FALSE),
    1))+(INDEX(LINEST(_xlfn._xlws.FILTER('D) Ertrag kompr. Bestandeshöhe'!$V$5:$V$999,('D) Ertrag kompr. Bestandeshöhe'!$J$5:$J$999=W105)*('D) Ertrag kompr. Bestandeshöhe'!$K$5:$K$999&lt;&gt;"")*('D) Ertrag kompr. Bestandeshöhe'!$V$5:$V$999&lt;&gt;"")),
      _xlfn._xlws.FILTER('D) Ertrag kompr. Bestandeshöhe'!$K$5:$K$999,('D) Ertrag kompr. Bestandeshöhe'!$J$5:$J$999=W105)*('D) Ertrag kompr. Bestandeshöhe'!$K$5:$K$999&lt;&gt;"")*('D) Ertrag kompr. Bestandeshöhe'!$V$5:$V$999&lt;&gt;"")),
      TRUE, FALSE),
    2)),0),"")</f>
        <v/>
      </c>
      <c r="Z105" s="100" cm="1">
        <f t="array" ref="Z105">IFERROR(AVERAGE(_xlfn._xlws.FILTER('D) Ertrag kompr. Bestandeshöhe'!$O$5:$O$999,('D) Ertrag kompr. Bestandeshöhe'!$J$5:$J$999=$W105)*('D) Ertrag kompr. Bestandeshöhe'!$O$5:$O$999&lt;&gt;""))),18)</f>
        <v>18</v>
      </c>
      <c r="AA105" s="78"/>
      <c r="AB105" s="80"/>
      <c r="AC105" s="43"/>
      <c r="AD105" s="83" t="str">
        <f>IFERROR(IF(AND(G105='F) Hilfsrechnung'!$I$4,J105&gt;0),J105,IF(AND(G105='F) Hilfsrechnung'!$I$6,Y105&gt;0),Y105,IF(AND(G105='F) Hilfsrechnung'!$I$5,V105&gt;0),V105,""))),"")</f>
        <v/>
      </c>
      <c r="AE105" s="94" t="str">
        <f t="shared" si="18"/>
        <v/>
      </c>
      <c r="AF105" s="133" t="str">
        <f>IF(AG105&lt;&gt;"",'F) Hilfsrechnung'!$K$4/(AG105/AD105),"")</f>
        <v/>
      </c>
      <c r="AG105" s="70" t="str">
        <f>IF(AND(ISNUMBER(AB105),AD105&lt;&gt;""),((INDEX('F) Hilfsrechnung'!$A$2:$B$5,MATCH(AC105,'F) Hilfsrechnung'!$A$2:$A$5,0),2)*AB105/100)+('F) Hilfsrechnung'!$B$7*(100-AB105)/100))*AD105,"")</f>
        <v/>
      </c>
      <c r="AH105" s="57"/>
      <c r="AI105" s="85"/>
      <c r="AJ105" s="84"/>
      <c r="AK105" s="74"/>
      <c r="AL105" s="86" t="str">
        <f>IF(AND(ISNUMBER(AJ105),AK105=""),ROUND('F) Hilfsrechnung'!$K$4/AJ105,0),IF(AND(ISNUMBER(AJ105),ISNUMBER(AK105)),ROUND(AK105/AJ105,0),""))</f>
        <v/>
      </c>
      <c r="AM105" s="98" t="str">
        <f t="shared" si="14"/>
        <v/>
      </c>
      <c r="AN105" s="87" t="str">
        <f t="shared" si="19"/>
        <v/>
      </c>
    </row>
  </sheetData>
  <sheetProtection algorithmName="SHA-512" hashValue="E3cmmAldAG7Xsw44cK4An/lPMfouO1Umev7fES6Im+KRRJ5dIrHwp8XZIDBK4/DC4ga55oXWbMO+wYoiMFBrPA==" saltValue="97lILggDlIb9nmMbkVtHiA==" spinCount="100000" sheet="1" objects="1" scenarios="1" formatCells="0"/>
  <protectedRanges>
    <protectedRange sqref="AI6:AK105" name="Analyse"/>
    <protectedRange sqref="R6:T105" name="Ertragsmessung2"/>
    <protectedRange sqref="I6:I105" name="Ertragsmessung1a"/>
    <protectedRange sqref="B6:G105" name="Flächeneingaben"/>
    <protectedRange sqref="W6:X105" name="Ertragsmessung3"/>
    <protectedRange sqref="AB6:AC105" name="NGehalt"/>
    <protectedRange sqref="K6:O105" name="Ertragsmessung1b"/>
  </protectedRanges>
  <mergeCells count="1">
    <mergeCell ref="AI4:AN4"/>
  </mergeCells>
  <dataValidations count="15">
    <dataValidation type="whole" allowBlank="1" showInputMessage="1" showErrorMessage="1" error="Bitte die Schnittnummer als Zahl angeben." sqref="F6:F105" xr:uid="{D8F5DC03-A799-4E77-8F59-818617BB346D}">
      <formula1>1</formula1>
      <formula2>10</formula2>
    </dataValidation>
    <dataValidation type="decimal" allowBlank="1" showInputMessage="1" showErrorMessage="1" error="Bitte die Flächengröße in ha angeben." sqref="C6:C105" xr:uid="{A8A41B33-53D9-4BB7-8352-FCA744035D06}">
      <formula1>0</formula1>
      <formula2>1000</formula2>
    </dataValidation>
    <dataValidation type="decimal" allowBlank="1" showInputMessage="1" showErrorMessage="1" error="Bitte die Bestandeshöhe in cm angeben." sqref="X6:X105" xr:uid="{679F6B40-C537-4F2C-AD58-C33CF8F62218}">
      <formula1>0</formula1>
      <formula2>100</formula2>
    </dataValidation>
    <dataValidation type="decimal" allowBlank="1" showInputMessage="1" showErrorMessage="1" error="Bitte den Trockenmasseertrag in dt/ha eingeben." sqref="I7:I105" xr:uid="{ADCA2228-4790-4F2E-9967-50C563012A99}">
      <formula1>0</formula1>
      <formula2>200</formula2>
    </dataValidation>
    <dataValidation type="decimal" operator="greaterThan" allowBlank="1" showInputMessage="1" showErrorMessage="1" sqref="R6:T105" xr:uid="{BEB8EC7E-236C-428A-AAEC-C367CFABA945}">
      <formula1>0</formula1>
    </dataValidation>
    <dataValidation type="decimal" allowBlank="1" showInputMessage="1" showErrorMessage="1" sqref="AB6:AB105" xr:uid="{E59BA89B-71B6-4F77-A213-211CD44A318C}">
      <formula1>0</formula1>
      <formula2>100</formula2>
    </dataValidation>
    <dataValidation type="decimal" allowBlank="1" showInputMessage="1" showErrorMessage="1" error="Bitte den Trockenmassegehalt in % angeben." sqref="AI6:AI105" xr:uid="{5F44243A-8CE7-4FDB-BD6B-E8BFD9922CF5}">
      <formula1>0</formula1>
      <formula2>100</formula2>
    </dataValidation>
    <dataValidation type="decimal" allowBlank="1" showInputMessage="1" showErrorMessage="1" error="Bitte den Stickstoffgehalt in % in TM angeben." sqref="AJ6:AJ105" xr:uid="{A28F102D-6A02-4C59-8228-CFA285FA9C68}">
      <formula1>0.1</formula1>
      <formula2>10</formula2>
    </dataValidation>
    <dataValidation type="decimal" allowBlank="1" showInputMessage="1" showErrorMessage="1" error="Bitte den Kohlenstoffgehalt in % in der TM angeben." sqref="AK6:AK105" xr:uid="{C02915C5-EB61-4579-9773-3D44749499C2}">
      <formula1>20</formula1>
      <formula2>70</formula2>
    </dataValidation>
    <dataValidation type="decimal" operator="greaterThan" allowBlank="1" showInputMessage="1" showErrorMessage="1" prompt="bezogen auf jeden Quadratmeterschnitt (z.B. 0,25 oder 0,5 m²)" sqref="K6:K105" xr:uid="{5FE69F61-5115-48C1-A6A8-7C04B61E5146}">
      <formula1>0</formula1>
    </dataValidation>
    <dataValidation type="decimal" operator="greaterThan" allowBlank="1" showInputMessage="1" showErrorMessage="1" prompt="Nettogewicht (ohne Eimer!)" sqref="L6:O105" xr:uid="{059335FA-EE5D-4A50-8180-6BA5F1A48782}">
      <formula1>0</formula1>
    </dataValidation>
    <dataValidation allowBlank="1" showInputMessage="1" showErrorMessage="1" prompt="FM-Ertrag abzgl. 10% Randeffekte und Verluste" sqref="Q6:Q105" xr:uid="{F212BEA8-ABF3-45A9-9C39-DAD01B7611A0}"/>
    <dataValidation allowBlank="1" showErrorMessage="1" sqref="U6:U105" xr:uid="{50867440-48BC-45F1-ACA5-F84E6866F685}"/>
    <dataValidation type="decimal" allowBlank="1" showInputMessage="1" showErrorMessage="1" error="Bitte den Frischmasseertrag in dt/ha eingeben." sqref="I6" xr:uid="{57BFC899-80A3-4A18-AED4-F052E81706F9}">
      <formula1>0</formula1>
      <formula2>200</formula2>
    </dataValidation>
    <dataValidation allowBlank="1" showInputMessage="1" showErrorMessage="1" error="Bitte den Trockenmasseertrag in dt/ha eingeben." sqref="J6:J105" xr:uid="{2115E216-7B7E-48FD-A6D9-29B71CA6A8E1}"/>
  </dataValidations>
  <pageMargins left="0.7" right="0.7" top="0.78740157499999996" bottom="0.78740157499999996" header="0.3" footer="0.3"/>
  <pageSetup paperSize="9" orientation="portrait"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6EE9B089-42F3-4A95-B4D5-8B14FC53B871}">
          <x14:formula1>
            <xm:f>'F) Hilfsrechnung'!$A$2:$A$5</xm:f>
          </x14:formula1>
          <xm:sqref>AC6:AC105</xm:sqref>
        </x14:dataValidation>
        <x14:dataValidation type="list" allowBlank="1" showInputMessage="1" showErrorMessage="1" promptTitle="Info-Blatt beachten!" prompt="± 15 % Abweichung, muss daher betriebsindividuell in Blatt D kalibriert werden!" xr:uid="{B9F153AA-EE28-4745-8173-BBE48128DC08}">
          <x14:formula1>
            <xm:f>'D) Ertrag kompr. Bestandeshöhe'!$H$5:$H$9</xm:f>
          </x14:formula1>
          <xm:sqref>W6:W105</xm:sqref>
        </x14:dataValidation>
        <x14:dataValidation type="list" allowBlank="1" showInputMessage="1" showErrorMessage="1" xr:uid="{B1FBD172-61AC-478D-BD0F-7F4187AE26C4}">
          <x14:formula1>
            <xm:f>'F) Hilfsrechnung'!$I$4:$I$5</xm:f>
          </x14:formula1>
          <xm:sqref>H6:H105</xm:sqref>
        </x14:dataValidation>
        <x14:dataValidation type="list" allowBlank="1" showInputMessage="1" showErrorMessage="1" xr:uid="{C4273C40-A02D-4B60-9885-A49802B7664F}">
          <x14:formula1>
            <xm:f>'F) Hilfsrechnung'!$I$4:$I$6</xm:f>
          </x14:formula1>
          <xm:sqref>G6:G105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E0277-D90D-482D-96A3-216732D6BEBC}">
  <sheetPr>
    <tabColor theme="8" tint="-0.249977111117893"/>
  </sheetPr>
  <dimension ref="A1:AK105"/>
  <sheetViews>
    <sheetView showGridLines="0" zoomScaleNormal="100" workbookViewId="0">
      <selection activeCell="A16" sqref="A16"/>
    </sheetView>
  </sheetViews>
  <sheetFormatPr baseColWidth="10" defaultRowHeight="15" x14ac:dyDescent="0.25"/>
  <cols>
    <col min="4" max="4" width="14.7109375" customWidth="1"/>
    <col min="5" max="6" width="22" customWidth="1"/>
    <col min="7" max="7" width="2.42578125" customWidth="1"/>
    <col min="8" max="8" width="15.28515625" customWidth="1"/>
    <col min="13" max="13" width="13" bestFit="1" customWidth="1"/>
    <col min="14" max="14" width="13.5703125" hidden="1" customWidth="1"/>
    <col min="15" max="15" width="27.28515625" hidden="1" customWidth="1"/>
    <col min="16" max="16" width="14.7109375" customWidth="1"/>
    <col min="17" max="18" width="21.7109375" hidden="1" customWidth="1"/>
    <col min="19" max="19" width="2.5703125" customWidth="1"/>
    <col min="20" max="20" width="20.7109375" customWidth="1"/>
    <col min="21" max="21" width="19.5703125" hidden="1" customWidth="1"/>
    <col min="22" max="22" width="2.28515625" customWidth="1"/>
    <col min="23" max="23" width="19.5703125" hidden="1" customWidth="1"/>
    <col min="24" max="24" width="16" hidden="1" customWidth="1"/>
    <col min="25" max="25" width="15.42578125" hidden="1" customWidth="1"/>
    <col min="26" max="26" width="16" hidden="1" customWidth="1"/>
    <col min="27" max="31" width="16" customWidth="1"/>
    <col min="32" max="32" width="2.5703125" customWidth="1"/>
    <col min="33" max="33" width="16" customWidth="1"/>
    <col min="34" max="34" width="22.140625" customWidth="1"/>
    <col min="35" max="36" width="19.85546875" customWidth="1"/>
  </cols>
  <sheetData>
    <row r="1" spans="1:37" ht="21" x14ac:dyDescent="0.35">
      <c r="A1" s="207" t="s">
        <v>61</v>
      </c>
      <c r="B1" s="207" t="s">
        <v>5</v>
      </c>
      <c r="C1" s="7"/>
      <c r="D1" s="7"/>
      <c r="E1" s="7"/>
      <c r="F1" s="7"/>
      <c r="H1" s="7"/>
      <c r="I1" s="7"/>
      <c r="J1" s="7"/>
      <c r="K1" s="7"/>
      <c r="L1" s="5"/>
      <c r="M1" s="5"/>
      <c r="N1" s="91" t="s">
        <v>91</v>
      </c>
      <c r="O1" s="91" t="s">
        <v>91</v>
      </c>
      <c r="P1" s="5"/>
      <c r="Q1" s="161"/>
      <c r="R1" s="91" t="s">
        <v>91</v>
      </c>
      <c r="T1" s="5"/>
      <c r="U1" s="91" t="s">
        <v>91</v>
      </c>
      <c r="W1" s="91" t="s">
        <v>91</v>
      </c>
      <c r="X1" s="91" t="s">
        <v>91</v>
      </c>
      <c r="Y1" s="91" t="s">
        <v>91</v>
      </c>
      <c r="Z1" s="91" t="s">
        <v>91</v>
      </c>
      <c r="AA1" s="5"/>
      <c r="AB1" s="5"/>
      <c r="AC1" s="5"/>
      <c r="AD1" s="5"/>
      <c r="AE1" s="5"/>
      <c r="AG1" s="5"/>
    </row>
    <row r="2" spans="1:37" ht="146.25" hidden="1" customHeight="1" x14ac:dyDescent="0.25">
      <c r="A2" s="38" t="s">
        <v>130</v>
      </c>
      <c r="B2" s="38" t="s">
        <v>131</v>
      </c>
      <c r="C2" s="38" t="s">
        <v>132</v>
      </c>
      <c r="D2" s="38" t="s">
        <v>132</v>
      </c>
      <c r="E2" s="38" t="s">
        <v>133</v>
      </c>
      <c r="F2" s="38" t="s">
        <v>135</v>
      </c>
      <c r="H2" s="38" t="s">
        <v>134</v>
      </c>
      <c r="I2" s="38" t="s">
        <v>115</v>
      </c>
      <c r="J2" s="38" t="s">
        <v>115</v>
      </c>
      <c r="K2" s="38" t="s">
        <v>115</v>
      </c>
      <c r="L2" s="38" t="s">
        <v>115</v>
      </c>
      <c r="M2" s="103" t="s">
        <v>113</v>
      </c>
      <c r="N2" s="91" t="s">
        <v>115</v>
      </c>
      <c r="O2" s="91" t="s">
        <v>115</v>
      </c>
      <c r="P2" s="12" t="s">
        <v>143</v>
      </c>
      <c r="Q2" s="91"/>
      <c r="R2" s="91" t="s">
        <v>142</v>
      </c>
      <c r="T2" s="17" t="s">
        <v>119</v>
      </c>
      <c r="U2" s="91" t="s">
        <v>120</v>
      </c>
      <c r="W2" s="91" t="s">
        <v>121</v>
      </c>
      <c r="X2" s="91" t="s">
        <v>122</v>
      </c>
      <c r="Y2" s="91" t="s">
        <v>124</v>
      </c>
      <c r="Z2" s="91" t="s">
        <v>125</v>
      </c>
      <c r="AA2" s="18" t="s">
        <v>183</v>
      </c>
      <c r="AB2" s="18" t="s">
        <v>126</v>
      </c>
      <c r="AC2" s="18" t="s">
        <v>127</v>
      </c>
      <c r="AD2" s="104" t="s">
        <v>114</v>
      </c>
      <c r="AE2" s="18" t="s">
        <v>128</v>
      </c>
      <c r="AH2" s="110" t="s">
        <v>129</v>
      </c>
    </row>
    <row r="3" spans="1:37" s="48" customFormat="1" ht="15.75" hidden="1" x14ac:dyDescent="0.25">
      <c r="A3" s="47"/>
      <c r="B3" s="47"/>
      <c r="C3" s="47"/>
      <c r="D3" s="47"/>
      <c r="E3" s="31"/>
      <c r="F3" s="31"/>
      <c r="G3"/>
      <c r="H3" s="47"/>
      <c r="I3" s="47"/>
      <c r="J3" s="47"/>
      <c r="K3" s="47"/>
      <c r="L3" s="47"/>
      <c r="M3" s="47"/>
      <c r="N3" s="82"/>
      <c r="O3" s="82"/>
      <c r="P3" s="47"/>
      <c r="Q3" s="82"/>
      <c r="R3" s="82"/>
      <c r="S3"/>
      <c r="T3" s="38"/>
      <c r="U3" s="82"/>
      <c r="V3"/>
      <c r="W3" s="82"/>
      <c r="X3" s="82"/>
      <c r="Y3" s="82"/>
      <c r="Z3" s="82"/>
      <c r="AA3" s="47"/>
      <c r="AB3" s="47"/>
      <c r="AC3" s="47"/>
      <c r="AD3" s="47"/>
      <c r="AE3" s="47"/>
      <c r="AF3"/>
    </row>
    <row r="4" spans="1:37" s="1" customFormat="1" ht="31.5" x14ac:dyDescent="0.25">
      <c r="A4" s="137" t="s">
        <v>215</v>
      </c>
      <c r="B4" s="138"/>
      <c r="C4" s="138"/>
      <c r="D4" s="138"/>
      <c r="E4" s="138"/>
      <c r="F4" s="139"/>
      <c r="G4" s="140"/>
      <c r="H4" s="260" t="s">
        <v>216</v>
      </c>
      <c r="I4" s="261"/>
      <c r="J4" s="261"/>
      <c r="K4" s="261"/>
      <c r="L4" s="261"/>
      <c r="M4" s="261"/>
      <c r="N4" s="261"/>
      <c r="O4" s="261"/>
      <c r="P4" s="262"/>
      <c r="Q4" s="141"/>
      <c r="R4" s="141"/>
      <c r="S4" s="140"/>
      <c r="T4" s="142" t="s">
        <v>217</v>
      </c>
      <c r="U4" s="143"/>
      <c r="V4" s="144"/>
      <c r="W4" s="137"/>
      <c r="X4" s="137"/>
      <c r="Y4" s="137"/>
      <c r="Z4" s="137"/>
      <c r="AA4" s="137" t="s">
        <v>218</v>
      </c>
      <c r="AB4" s="138"/>
      <c r="AC4" s="138"/>
      <c r="AD4" s="138"/>
      <c r="AE4" s="145"/>
      <c r="AF4" s="144"/>
      <c r="AG4" s="146" t="s">
        <v>219</v>
      </c>
      <c r="AH4" s="146"/>
      <c r="AI4" s="147"/>
      <c r="AJ4" s="147"/>
      <c r="AK4" s="121"/>
    </row>
    <row r="5" spans="1:37" s="1" customFormat="1" ht="140.25" customHeight="1" x14ac:dyDescent="0.35">
      <c r="A5" s="126" t="s">
        <v>67</v>
      </c>
      <c r="B5" s="126" t="s">
        <v>68</v>
      </c>
      <c r="C5" s="126" t="s">
        <v>7</v>
      </c>
      <c r="D5" s="126" t="s">
        <v>8</v>
      </c>
      <c r="E5" s="126" t="s">
        <v>204</v>
      </c>
      <c r="F5" s="127" t="s">
        <v>205</v>
      </c>
      <c r="G5"/>
      <c r="H5" s="125" t="s">
        <v>78</v>
      </c>
      <c r="I5" s="123" t="s">
        <v>66</v>
      </c>
      <c r="J5" s="123" t="s">
        <v>59</v>
      </c>
      <c r="K5" s="123" t="s">
        <v>2</v>
      </c>
      <c r="L5" s="123" t="s">
        <v>10</v>
      </c>
      <c r="M5" s="123" t="s">
        <v>109</v>
      </c>
      <c r="N5" s="123" t="s">
        <v>99</v>
      </c>
      <c r="O5" s="123" t="s">
        <v>100</v>
      </c>
      <c r="P5" s="124" t="s">
        <v>195</v>
      </c>
      <c r="Q5" s="127"/>
      <c r="R5" s="127" t="s">
        <v>116</v>
      </c>
      <c r="S5"/>
      <c r="T5" s="128" t="s">
        <v>118</v>
      </c>
      <c r="U5" s="132" t="s">
        <v>102</v>
      </c>
      <c r="V5" s="118"/>
      <c r="W5" s="123" t="s">
        <v>101</v>
      </c>
      <c r="X5" s="123" t="s">
        <v>117</v>
      </c>
      <c r="Y5" s="123" t="s">
        <v>123</v>
      </c>
      <c r="Z5" s="123" t="s">
        <v>144</v>
      </c>
      <c r="AA5" s="123" t="s">
        <v>182</v>
      </c>
      <c r="AB5" s="123" t="s">
        <v>180</v>
      </c>
      <c r="AC5" s="123" t="s">
        <v>181</v>
      </c>
      <c r="AD5" s="123" t="s">
        <v>189</v>
      </c>
      <c r="AE5" s="136" t="s">
        <v>206</v>
      </c>
      <c r="AF5" s="118"/>
      <c r="AG5" s="126" t="s">
        <v>108</v>
      </c>
      <c r="AH5" s="126" t="s">
        <v>196</v>
      </c>
      <c r="AI5" s="132" t="s">
        <v>197</v>
      </c>
      <c r="AJ5" s="124" t="s">
        <v>207</v>
      </c>
      <c r="AK5" s="121"/>
    </row>
    <row r="6" spans="1:37" ht="31.5" x14ac:dyDescent="0.25">
      <c r="A6" s="216" t="s">
        <v>175</v>
      </c>
      <c r="B6" s="216">
        <v>6</v>
      </c>
      <c r="C6" s="216" t="s">
        <v>6</v>
      </c>
      <c r="D6" s="217">
        <v>45818</v>
      </c>
      <c r="E6" s="218">
        <v>110</v>
      </c>
      <c r="F6" s="219">
        <v>55</v>
      </c>
      <c r="H6" s="113">
        <v>1</v>
      </c>
      <c r="I6" s="14" t="str">
        <f>IF(H6="","",_xlfn.XLOOKUP($H6,'A) Geberfläche'!$A$6:$A$28,'A) Geberfläche'!$B$6:$B$28,"kein Wert",0))</f>
        <v>Arendsen 1</v>
      </c>
      <c r="J6" s="14">
        <f>IF(H6="","",_xlfn.XLOOKUP($H6,'A) Geberfläche'!$A$6:$A$28,'A) Geberfläche'!$C$6:$C$28,"kein Wert",0))</f>
        <v>2</v>
      </c>
      <c r="K6" s="14" t="str">
        <f>IF(H6="","",_xlfn.XLOOKUP($H6,'A) Geberfläche'!$A$6:$A$28,'A) Geberfläche'!$D$6:$D$28,"kein Wert",0))</f>
        <v>Kleegras</v>
      </c>
      <c r="L6" s="14">
        <f>IF(H6="","",_xlfn.XLOOKUP($H6,'A) Geberfläche'!$A$6:$A$28,'A) Geberfläche'!$F$6:$F$28,"kein Wert",0))</f>
        <v>1</v>
      </c>
      <c r="M6" s="99">
        <f>IF(H6="","",IF(ISNUMBER(N6),N6,O6))</f>
        <v>89.006964705882368</v>
      </c>
      <c r="N6" s="92">
        <f>IF(H6="","",_xlfn.XLOOKUP($H6,'A) Geberfläche'!$A$6:$A$28,'A) Geberfläche'!$AG$6:$AG$28,"kein Wert",0))</f>
        <v>89.006964705882368</v>
      </c>
      <c r="O6" s="91">
        <f>IF(H6="","",_xlfn.XLOOKUP($H6,'A) Geberfläche'!$A$6:$A$28,'A) Geberfläche'!$AN$6:$AN$28,"kein Wert",0))</f>
        <v>99</v>
      </c>
      <c r="P6" s="160"/>
      <c r="Q6" s="105"/>
      <c r="R6" s="105">
        <f t="shared" ref="R6:R37" si="0">IFERROR(IF(ISNUMBER(P6),IF(H6=H7,P6-P7,P6),J6),"")</f>
        <v>2</v>
      </c>
      <c r="T6" s="64">
        <v>80</v>
      </c>
      <c r="U6" s="93">
        <f>IF(T6="",100,T6)</f>
        <v>80</v>
      </c>
      <c r="V6" s="118"/>
      <c r="W6" s="117">
        <f t="shared" ref="W6:W37" si="1">IF(AND(ISNUMBER(F6),ISNUMBER(M6)),F6/(M6*(U6/100)),IF(ISNUMBER(M6),E6/(M6*(U6/100)),""))</f>
        <v>0.77241146495872348</v>
      </c>
      <c r="X6" s="92">
        <f>IF(AND(ISNUMBER(F6),ISNUMBER(B6),ISTEXT(A6)),(F6*B6-IFERROR(SUMIF($A$4:A5,A6,$Y$4:Y5),0))/B6,IF(AND(ISNUMBER(E6),ISNUMBER(B6),ISTEXT(A6)),(E6*B6-IFERROR(SUMIF($A$4:A5,A6,$Y$4:Y5),0))/B6,""))</f>
        <v>55</v>
      </c>
      <c r="Y6" s="92">
        <f t="shared" ref="Y6:Y37" si="2">IF(AND(ISNUMBER(M6), ISNUMBER(R6)),R6*M6*U6/100,"")</f>
        <v>142.41114352941179</v>
      </c>
      <c r="Z6" s="92">
        <f t="shared" ref="Z6:Z37" si="3">IF(AND(ISNUMBER(Y6),ISNUMBER(B6)),Y6/B6,"")</f>
        <v>23.735190588235298</v>
      </c>
      <c r="AA6" s="16">
        <f>IFERROR(F6-AC6,"")</f>
        <v>23.735190588235298</v>
      </c>
      <c r="AB6" s="106">
        <f t="shared" ref="AB6:AB37" si="4">IF(AND(ISNUMBER(B6),ISNUMBER(M6)),MAX(0,((Z6-X6)*B6/(U6/100))/M6),"")</f>
        <v>0</v>
      </c>
      <c r="AC6" s="107">
        <f t="shared" ref="AC6:AC37" si="5">IF(AND(ISNUMBER(X6),ISNUMBER(Z6)),MAX(0,X6-Z6),"")</f>
        <v>31.264809411764702</v>
      </c>
      <c r="AD6" s="15">
        <f>IFERROR(_xlfn.XLOOKUP(H6,'A) Geberfläche'!$A$6:$A$105,'A) Geberfläche'!$AE$6:$AE$105)*W6/10,"")</f>
        <v>13.791152799955062</v>
      </c>
      <c r="AE6" s="65" t="str">
        <f>IF(AND(ISNUMBER(E6),ISNUMBER(F6),ISNUMBER(AC6),COUNTIF(A6:$A$105,A6)=1),E6-F6+AC6,"")</f>
        <v/>
      </c>
      <c r="AF6" s="118"/>
      <c r="AG6" s="119">
        <f t="shared" ref="AG6:AG37" si="6">O6</f>
        <v>99</v>
      </c>
      <c r="AH6" s="220">
        <f>IF(AND(ISNUMBER(N6),ISNUMBER(O6)),((N6-O6)/O6*(-1)),"")</f>
        <v>0.10093975044563265</v>
      </c>
      <c r="AI6" s="109">
        <f>IFERROR(AA6*AH6,"")</f>
        <v>2.3958242147559998</v>
      </c>
      <c r="AJ6" s="65" t="str">
        <f>IFERROR(AE6-SUMIF($A$6:$A$105,A6,$AI$6:$AI$105),"")</f>
        <v/>
      </c>
      <c r="AK6" s="122"/>
    </row>
    <row r="7" spans="1:37" ht="31.5" x14ac:dyDescent="0.25">
      <c r="A7" s="216" t="s">
        <v>175</v>
      </c>
      <c r="B7" s="216">
        <v>6</v>
      </c>
      <c r="C7" s="216" t="s">
        <v>6</v>
      </c>
      <c r="D7" s="217">
        <v>45818</v>
      </c>
      <c r="E7" s="218">
        <v>110</v>
      </c>
      <c r="F7" s="219">
        <v>55</v>
      </c>
      <c r="H7" s="113">
        <v>2</v>
      </c>
      <c r="I7" s="14" t="str">
        <f>IF(H7="","",_xlfn.XLOOKUP($H7,'A) Geberfläche'!$A$6:$A$28,'A) Geberfläche'!$B$6:$B$28,"kein Wert",0))</f>
        <v>Arendsen 2</v>
      </c>
      <c r="J7" s="14">
        <f>IF(H7="","",_xlfn.XLOOKUP($H7,'A) Geberfläche'!$A$6:$A$28,'A) Geberfläche'!$C$6:$C$28,"kein Wert",0))</f>
        <v>5</v>
      </c>
      <c r="K7" s="14" t="str">
        <f>IF(H7="","",_xlfn.XLOOKUP($H7,'A) Geberfläche'!$A$6:$A$28,'A) Geberfläche'!$D$6:$D$28,"kein Wert",0))</f>
        <v>Kleegras</v>
      </c>
      <c r="L7" s="14">
        <f>IF(H7="","",_xlfn.XLOOKUP($H7,'A) Geberfläche'!$A$6:$A$28,'A) Geberfläche'!$F$6:$F$28,"kein Wert",0))</f>
        <v>1</v>
      </c>
      <c r="M7" s="99">
        <f t="shared" ref="M7:M70" si="7">IF(H7="","",IF(ISNUMBER(N7),N7,O7))</f>
        <v>89.006964705882368</v>
      </c>
      <c r="N7" s="92">
        <f>IF(H7="","",_xlfn.XLOOKUP($H7,'A) Geberfläche'!$A$6:$A$28,'A) Geberfläche'!$AG$6:$AG$28,"kein Wert",0))</f>
        <v>89.006964705882368</v>
      </c>
      <c r="O7" s="91">
        <f>IF(H7="","",_xlfn.XLOOKUP($H7,'A) Geberfläche'!$A$6:$A$28,'A) Geberfläche'!$AN$6:$AN$28,"kein Wert",0))</f>
        <v>99</v>
      </c>
      <c r="P7" s="63"/>
      <c r="Q7" s="105"/>
      <c r="R7" s="105">
        <f t="shared" si="0"/>
        <v>5</v>
      </c>
      <c r="T7" s="64">
        <v>80</v>
      </c>
      <c r="U7" s="93">
        <f t="shared" ref="U7:U70" si="8">IF(T7="",100,T7)</f>
        <v>80</v>
      </c>
      <c r="V7" s="118"/>
      <c r="W7" s="117">
        <f t="shared" si="1"/>
        <v>0.77241146495872348</v>
      </c>
      <c r="X7" s="92">
        <f>IF(AND(ISNUMBER(F7),ISNUMBER(B7),ISTEXT(A7)),(F7*B7-IFERROR(SUMIF($A$4:A6,A7,$Y$4:Y6),0))/B7,IF(AND(ISNUMBER(E7),ISNUMBER(B7),ISTEXT(A7)),(E7*B7-IFERROR(SUMIF($A$4:A6,A7,$Y$4:Y6),0))/B7,""))</f>
        <v>31.264809411764702</v>
      </c>
      <c r="Y7" s="92">
        <f t="shared" si="2"/>
        <v>356.02785882352947</v>
      </c>
      <c r="Z7" s="92">
        <f t="shared" si="3"/>
        <v>59.337976470588245</v>
      </c>
      <c r="AA7" s="16">
        <f>IFERROR(F7-AC7,"")</f>
        <v>55</v>
      </c>
      <c r="AB7" s="106">
        <f t="shared" si="4"/>
        <v>2.3655312102476587</v>
      </c>
      <c r="AC7" s="107">
        <f t="shared" si="5"/>
        <v>0</v>
      </c>
      <c r="AD7" s="15">
        <f>IFERROR(_xlfn.XLOOKUP(H7,'A) Geberfläche'!$A$6:$A$105,'A) Geberfläche'!$AE$6:$AE$105)*W7/10,"")</f>
        <v>13.791152799955062</v>
      </c>
      <c r="AE7" s="65">
        <f>IF(AND(ISNUMBER(E7),ISNUMBER(F7),ISNUMBER(AC7),COUNTIF(A7:$A$105,A7)=1),E7-F7+AC7,"")</f>
        <v>55</v>
      </c>
      <c r="AF7" s="118"/>
      <c r="AG7" s="119">
        <f t="shared" si="6"/>
        <v>99</v>
      </c>
      <c r="AH7" s="108">
        <f t="shared" ref="AH7:AH37" si="9">IF(AND(ISNUMBER(N7),ISNUMBER(O7)),((N7-O7)/O7*(-1)),"")</f>
        <v>0.10093975044563265</v>
      </c>
      <c r="AI7" s="109">
        <f t="shared" ref="AI7:AI27" si="10">IFERROR(AA7*AH7,"")</f>
        <v>5.5516862745097955</v>
      </c>
      <c r="AJ7" s="65">
        <f t="shared" ref="AJ7:AJ70" si="11">IFERROR(AE7-SUMIF($A$6:$A$105,A7,$AI$6:$AI$105),"")</f>
        <v>47.052489510734205</v>
      </c>
      <c r="AK7" s="122"/>
    </row>
    <row r="8" spans="1:37" ht="15.75" x14ac:dyDescent="0.25">
      <c r="A8" s="58"/>
      <c r="B8" s="58"/>
      <c r="C8" s="58"/>
      <c r="D8" s="59"/>
      <c r="E8" s="61"/>
      <c r="F8" s="62"/>
      <c r="H8" s="113"/>
      <c r="I8" s="14" t="str">
        <f>IF(H8="","",_xlfn.XLOOKUP($H8,'A) Geberfläche'!$A$6:$A$28,'A) Geberfläche'!$B$6:$B$28,"kein Wert",0))</f>
        <v/>
      </c>
      <c r="J8" s="14" t="str">
        <f>IF(H8="","",_xlfn.XLOOKUP($H8,'A) Geberfläche'!$A$6:$A$28,'A) Geberfläche'!$C$6:$C$28,"kein Wert",0))</f>
        <v/>
      </c>
      <c r="K8" s="14" t="str">
        <f>IF(H8="","",_xlfn.XLOOKUP($H8,'A) Geberfläche'!$A$6:$A$28,'A) Geberfläche'!$D$6:$D$28,"kein Wert",0))</f>
        <v/>
      </c>
      <c r="L8" s="14" t="str">
        <f>IF(H8="","",_xlfn.XLOOKUP($H8,'A) Geberfläche'!$A$6:$A$28,'A) Geberfläche'!$F$6:$F$28,"kein Wert",0))</f>
        <v/>
      </c>
      <c r="M8" s="99" t="str">
        <f t="shared" si="7"/>
        <v/>
      </c>
      <c r="N8" s="92" t="str">
        <f>IF(H8="","",_xlfn.XLOOKUP($H8,'A) Geberfläche'!$A$6:$A$28,'A) Geberfläche'!$AG$6:$AG$28,"kein Wert",0))</f>
        <v/>
      </c>
      <c r="O8" s="91" t="str">
        <f>IF(H8="","",_xlfn.XLOOKUP($H8,'A) Geberfläche'!$A$6:$A$28,'A) Geberfläche'!$AN$6:$AN$28,"kein Wert",0))</f>
        <v/>
      </c>
      <c r="P8" s="63"/>
      <c r="Q8" s="105"/>
      <c r="R8" s="105" t="str">
        <f t="shared" si="0"/>
        <v/>
      </c>
      <c r="T8" s="64">
        <v>80</v>
      </c>
      <c r="U8" s="93">
        <f t="shared" si="8"/>
        <v>80</v>
      </c>
      <c r="V8" s="118"/>
      <c r="W8" s="117" t="str">
        <f t="shared" si="1"/>
        <v/>
      </c>
      <c r="X8" s="92" t="str">
        <f>IF(AND(ISNUMBER(F8),ISNUMBER(B8),ISTEXT(A8)),(F8*B8-IFERROR(SUMIF($A$4:A7,A8,$Y$4:Y7),0))/B8,IF(AND(ISNUMBER(E8),ISNUMBER(B8),ISTEXT(A8)),(E8*B8-IFERROR(SUMIF($A$4:A7,A8,$Y$4:Y7),0))/B8,""))</f>
        <v/>
      </c>
      <c r="Y8" s="92" t="str">
        <f t="shared" si="2"/>
        <v/>
      </c>
      <c r="Z8" s="92" t="str">
        <f t="shared" si="3"/>
        <v/>
      </c>
      <c r="AA8" s="16" t="str">
        <f t="shared" ref="AA8:AA70" si="12">IFERROR(F8-AC8,"")</f>
        <v/>
      </c>
      <c r="AB8" s="106" t="str">
        <f t="shared" si="4"/>
        <v/>
      </c>
      <c r="AC8" s="107" t="str">
        <f t="shared" si="5"/>
        <v/>
      </c>
      <c r="AD8" s="15" t="str">
        <f>IFERROR(_xlfn.XLOOKUP(H8,'A) Geberfläche'!$A$6:$A$105,'A) Geberfläche'!$AE$6:$AE$105)*W8/10,"")</f>
        <v/>
      </c>
      <c r="AE8" s="65" t="str">
        <f>IF(AND(ISNUMBER(E8),ISNUMBER(F8),ISNUMBER(AC8),COUNTIF(A8:$A$105,A8)=1),E8-F8+AC8,"")</f>
        <v/>
      </c>
      <c r="AF8" s="118"/>
      <c r="AG8" s="119" t="str">
        <f t="shared" si="6"/>
        <v/>
      </c>
      <c r="AH8" s="108" t="str">
        <f t="shared" si="9"/>
        <v/>
      </c>
      <c r="AI8" s="109" t="str">
        <f t="shared" si="10"/>
        <v/>
      </c>
      <c r="AJ8" s="65" t="str">
        <f t="shared" si="11"/>
        <v/>
      </c>
      <c r="AK8" s="122"/>
    </row>
    <row r="9" spans="1:37" ht="15.75" x14ac:dyDescent="0.25">
      <c r="A9" s="58"/>
      <c r="B9" s="58"/>
      <c r="C9" s="58"/>
      <c r="D9" s="59"/>
      <c r="E9" s="61"/>
      <c r="F9" s="62"/>
      <c r="H9" s="113"/>
      <c r="I9" s="14" t="str">
        <f>IF(H9="","",_xlfn.XLOOKUP($H9,'A) Geberfläche'!$A$6:$A$28,'A) Geberfläche'!$B$6:$B$28,"kein Wert",0))</f>
        <v/>
      </c>
      <c r="J9" s="14" t="str">
        <f>IF(H9="","",_xlfn.XLOOKUP($H9,'A) Geberfläche'!$A$6:$A$28,'A) Geberfläche'!$C$6:$C$28,"kein Wert",0))</f>
        <v/>
      </c>
      <c r="K9" s="14" t="str">
        <f>IF(H9="","",_xlfn.XLOOKUP($H9,'A) Geberfläche'!$A$6:$A$28,'A) Geberfläche'!$D$6:$D$28,"kein Wert",0))</f>
        <v/>
      </c>
      <c r="L9" s="14" t="str">
        <f>IF(H9="","",_xlfn.XLOOKUP($H9,'A) Geberfläche'!$A$6:$A$28,'A) Geberfläche'!$F$6:$F$28,"kein Wert",0))</f>
        <v/>
      </c>
      <c r="M9" s="99" t="str">
        <f t="shared" si="7"/>
        <v/>
      </c>
      <c r="N9" s="92" t="str">
        <f>IF(H9="","",_xlfn.XLOOKUP($H9,'A) Geberfläche'!$A$6:$A$28,'A) Geberfläche'!$AG$6:$AG$28,"kein Wert",0))</f>
        <v/>
      </c>
      <c r="O9" s="91" t="str">
        <f>IF(H9="","",_xlfn.XLOOKUP($H9,'A) Geberfläche'!$A$6:$A$28,'A) Geberfläche'!$AN$6:$AN$28,"kein Wert",0))</f>
        <v/>
      </c>
      <c r="P9" s="63"/>
      <c r="Q9" s="105"/>
      <c r="R9" s="105" t="str">
        <f t="shared" si="0"/>
        <v/>
      </c>
      <c r="T9" s="64">
        <v>80</v>
      </c>
      <c r="U9" s="93">
        <f t="shared" si="8"/>
        <v>80</v>
      </c>
      <c r="V9" s="118"/>
      <c r="W9" s="117" t="str">
        <f t="shared" si="1"/>
        <v/>
      </c>
      <c r="X9" s="92" t="str">
        <f>IF(AND(ISNUMBER(F9),ISNUMBER(B9),ISTEXT(A9)),(F9*B9-IFERROR(SUMIF($A$4:A8,A9,$Y$4:Y8),0))/B9,IF(AND(ISNUMBER(E9),ISNUMBER(B9),ISTEXT(A9)),(E9*B9-IFERROR(SUMIF($A$4:A8,A9,$Y$4:Y8),0))/B9,""))</f>
        <v/>
      </c>
      <c r="Y9" s="92" t="str">
        <f t="shared" si="2"/>
        <v/>
      </c>
      <c r="Z9" s="92" t="str">
        <f t="shared" si="3"/>
        <v/>
      </c>
      <c r="AA9" s="16" t="str">
        <f t="shared" si="12"/>
        <v/>
      </c>
      <c r="AB9" s="106" t="str">
        <f t="shared" si="4"/>
        <v/>
      </c>
      <c r="AC9" s="107" t="str">
        <f t="shared" si="5"/>
        <v/>
      </c>
      <c r="AD9" s="15" t="str">
        <f>IFERROR(_xlfn.XLOOKUP(H9,'A) Geberfläche'!$A$6:$A$105,'A) Geberfläche'!$AE$6:$AE$105)*W9/10,"")</f>
        <v/>
      </c>
      <c r="AE9" s="65" t="str">
        <f>IF(AND(ISNUMBER(E9),ISNUMBER(F9),ISNUMBER(AC9),COUNTIF(A9:$A$105,A9)=1),E9-F9+AC9,"")</f>
        <v/>
      </c>
      <c r="AF9" s="118"/>
      <c r="AG9" s="119" t="str">
        <f t="shared" si="6"/>
        <v/>
      </c>
      <c r="AH9" s="108" t="str">
        <f t="shared" si="9"/>
        <v/>
      </c>
      <c r="AI9" s="109" t="str">
        <f t="shared" si="10"/>
        <v/>
      </c>
      <c r="AJ9" s="65" t="str">
        <f t="shared" si="11"/>
        <v/>
      </c>
      <c r="AK9" s="122"/>
    </row>
    <row r="10" spans="1:37" ht="15.75" x14ac:dyDescent="0.25">
      <c r="A10" s="58"/>
      <c r="B10" s="58"/>
      <c r="C10" s="58"/>
      <c r="D10" s="59"/>
      <c r="E10" s="61"/>
      <c r="F10" s="62"/>
      <c r="H10" s="113"/>
      <c r="I10" s="14" t="str">
        <f>IF(H10="","",_xlfn.XLOOKUP($H10,'A) Geberfläche'!$A$6:$A$28,'A) Geberfläche'!$B$6:$B$28,"kein Wert",0))</f>
        <v/>
      </c>
      <c r="J10" s="14" t="str">
        <f>IF(H10="","",_xlfn.XLOOKUP($H10,'A) Geberfläche'!$A$6:$A$28,'A) Geberfläche'!$C$6:$C$28,"kein Wert",0))</f>
        <v/>
      </c>
      <c r="K10" s="14" t="str">
        <f>IF(H10="","",_xlfn.XLOOKUP($H10,'A) Geberfläche'!$A$6:$A$28,'A) Geberfläche'!$D$6:$D$28,"kein Wert",0))</f>
        <v/>
      </c>
      <c r="L10" s="14" t="str">
        <f>IF(H10="","",_xlfn.XLOOKUP($H10,'A) Geberfläche'!$A$6:$A$28,'A) Geberfläche'!$F$6:$F$28,"kein Wert",0))</f>
        <v/>
      </c>
      <c r="M10" s="99" t="str">
        <f t="shared" si="7"/>
        <v/>
      </c>
      <c r="N10" s="92" t="str">
        <f>IF(H10="","",_xlfn.XLOOKUP($H10,'A) Geberfläche'!$A$6:$A$28,'A) Geberfläche'!$AG$6:$AG$28,"kein Wert",0))</f>
        <v/>
      </c>
      <c r="O10" s="91" t="str">
        <f>IF(H10="","",_xlfn.XLOOKUP($H10,'A) Geberfläche'!$A$6:$A$28,'A) Geberfläche'!$AN$6:$AN$28,"kein Wert",0))</f>
        <v/>
      </c>
      <c r="P10" s="63"/>
      <c r="Q10" s="105"/>
      <c r="R10" s="105" t="str">
        <f t="shared" si="0"/>
        <v/>
      </c>
      <c r="T10" s="64">
        <v>80</v>
      </c>
      <c r="U10" s="93">
        <f t="shared" si="8"/>
        <v>80</v>
      </c>
      <c r="V10" s="118"/>
      <c r="W10" s="117" t="str">
        <f t="shared" si="1"/>
        <v/>
      </c>
      <c r="X10" s="92" t="str">
        <f>IF(AND(ISNUMBER(F10),ISNUMBER(B10),ISTEXT(A10)),(F10*B10-IFERROR(SUMIF($A$4:A9,A10,$Y$4:Y9),0))/B10,IF(AND(ISNUMBER(E10),ISNUMBER(B10),ISTEXT(A10)),(E10*B10-IFERROR(SUMIF($A$4:A9,A10,$Y$4:Y9),0))/B10,""))</f>
        <v/>
      </c>
      <c r="Y10" s="92" t="str">
        <f t="shared" si="2"/>
        <v/>
      </c>
      <c r="Z10" s="92" t="str">
        <f t="shared" si="3"/>
        <v/>
      </c>
      <c r="AA10" s="16" t="str">
        <f t="shared" si="12"/>
        <v/>
      </c>
      <c r="AB10" s="106" t="str">
        <f t="shared" si="4"/>
        <v/>
      </c>
      <c r="AC10" s="107" t="str">
        <f t="shared" si="5"/>
        <v/>
      </c>
      <c r="AD10" s="15" t="str">
        <f>IFERROR(_xlfn.XLOOKUP(H10,'A) Geberfläche'!$A$6:$A$105,'A) Geberfläche'!$AE$6:$AE$105)*W10/10,"")</f>
        <v/>
      </c>
      <c r="AE10" s="65" t="str">
        <f>IF(AND(ISNUMBER(E10),ISNUMBER(F10),ISNUMBER(AC10),COUNTIF(A10:$A$105,A10)=1),E10-F10+AC10,"")</f>
        <v/>
      </c>
      <c r="AF10" s="118"/>
      <c r="AG10" s="119" t="str">
        <f t="shared" si="6"/>
        <v/>
      </c>
      <c r="AH10" s="108" t="str">
        <f t="shared" si="9"/>
        <v/>
      </c>
      <c r="AI10" s="109" t="str">
        <f t="shared" si="10"/>
        <v/>
      </c>
      <c r="AJ10" s="65" t="str">
        <f t="shared" si="11"/>
        <v/>
      </c>
      <c r="AK10" s="122"/>
    </row>
    <row r="11" spans="1:37" ht="16.149999999999999" customHeight="1" x14ac:dyDescent="0.25">
      <c r="A11" s="58"/>
      <c r="B11" s="58"/>
      <c r="C11" s="58"/>
      <c r="D11" s="59"/>
      <c r="E11" s="61"/>
      <c r="F11" s="62"/>
      <c r="H11" s="113"/>
      <c r="I11" s="14" t="str">
        <f>IF(H11="","",_xlfn.XLOOKUP($H11,'A) Geberfläche'!$A$6:$A$28,'A) Geberfläche'!$B$6:$B$28,"kein Wert",0))</f>
        <v/>
      </c>
      <c r="J11" s="14" t="str">
        <f>IF(H11="","",_xlfn.XLOOKUP($H11,'A) Geberfläche'!$A$6:$A$28,'A) Geberfläche'!$C$6:$C$28,"kein Wert",0))</f>
        <v/>
      </c>
      <c r="K11" s="14" t="str">
        <f>IF(H11="","",_xlfn.XLOOKUP($H11,'A) Geberfläche'!$A$6:$A$28,'A) Geberfläche'!$D$6:$D$28,"kein Wert",0))</f>
        <v/>
      </c>
      <c r="L11" s="14" t="str">
        <f>IF(H11="","",_xlfn.XLOOKUP($H11,'A) Geberfläche'!$A$6:$A$28,'A) Geberfläche'!$F$6:$F$28,"kein Wert",0))</f>
        <v/>
      </c>
      <c r="M11" s="99" t="str">
        <f t="shared" si="7"/>
        <v/>
      </c>
      <c r="N11" s="92" t="str">
        <f>IF(H11="","",_xlfn.XLOOKUP($H11,'A) Geberfläche'!$A$6:$A$28,'A) Geberfläche'!$AG$6:$AG$28,"kein Wert",0))</f>
        <v/>
      </c>
      <c r="O11" s="91" t="str">
        <f>IF(H11="","",_xlfn.XLOOKUP($H11,'A) Geberfläche'!$A$6:$A$28,'A) Geberfläche'!$AN$6:$AN$28,"kein Wert",0))</f>
        <v/>
      </c>
      <c r="P11" s="63"/>
      <c r="Q11" s="105"/>
      <c r="R11" s="105" t="str">
        <f t="shared" si="0"/>
        <v/>
      </c>
      <c r="T11" s="64">
        <v>80</v>
      </c>
      <c r="U11" s="93">
        <f t="shared" si="8"/>
        <v>80</v>
      </c>
      <c r="V11" s="118"/>
      <c r="W11" s="117" t="str">
        <f t="shared" si="1"/>
        <v/>
      </c>
      <c r="X11" s="92" t="str">
        <f>IF(AND(ISNUMBER(F11),ISNUMBER(B11),ISTEXT(A11)),(F11*B11-IFERROR(SUMIF($A$4:A10,A11,$Y$4:Y10),0))/B11,IF(AND(ISNUMBER(E11),ISNUMBER(B11),ISTEXT(A11)),(E11*B11-IFERROR(SUMIF($A$4:A10,A11,$Y$4:Y10),0))/B11,""))</f>
        <v/>
      </c>
      <c r="Y11" s="92" t="str">
        <f t="shared" si="2"/>
        <v/>
      </c>
      <c r="Z11" s="92" t="str">
        <f t="shared" si="3"/>
        <v/>
      </c>
      <c r="AA11" s="16" t="str">
        <f t="shared" si="12"/>
        <v/>
      </c>
      <c r="AB11" s="106" t="str">
        <f t="shared" si="4"/>
        <v/>
      </c>
      <c r="AC11" s="107" t="str">
        <f t="shared" si="5"/>
        <v/>
      </c>
      <c r="AD11" s="15" t="str">
        <f>IFERROR(_xlfn.XLOOKUP(H11,'A) Geberfläche'!$A$6:$A$105,'A) Geberfläche'!$AE$6:$AE$105)*W11/10,"")</f>
        <v/>
      </c>
      <c r="AE11" s="65" t="str">
        <f>IF(AND(ISNUMBER(E11),ISNUMBER(F11),ISNUMBER(AC11),COUNTIF(A11:$A$105,A11)=1),E11-F11+AC11,"")</f>
        <v/>
      </c>
      <c r="AF11" s="118"/>
      <c r="AG11" s="119" t="str">
        <f t="shared" si="6"/>
        <v/>
      </c>
      <c r="AH11" s="108" t="str">
        <f t="shared" si="9"/>
        <v/>
      </c>
      <c r="AI11" s="109" t="str">
        <f t="shared" si="10"/>
        <v/>
      </c>
      <c r="AJ11" s="65" t="str">
        <f t="shared" si="11"/>
        <v/>
      </c>
      <c r="AK11" s="122"/>
    </row>
    <row r="12" spans="1:37" ht="15.75" x14ac:dyDescent="0.25">
      <c r="A12" s="58"/>
      <c r="B12" s="58"/>
      <c r="C12" s="58"/>
      <c r="D12" s="59"/>
      <c r="E12" s="61"/>
      <c r="F12" s="62"/>
      <c r="H12" s="113"/>
      <c r="I12" s="14" t="str">
        <f>IF(H12="","",_xlfn.XLOOKUP($H12,'A) Geberfläche'!$A$6:$A$28,'A) Geberfläche'!$B$6:$B$28,"kein Wert",0))</f>
        <v/>
      </c>
      <c r="J12" s="14" t="str">
        <f>IF(H12="","",_xlfn.XLOOKUP($H12,'A) Geberfläche'!$A$6:$A$28,'A) Geberfläche'!$C$6:$C$28,"kein Wert",0))</f>
        <v/>
      </c>
      <c r="K12" s="14" t="str">
        <f>IF(H12="","",_xlfn.XLOOKUP($H12,'A) Geberfläche'!$A$6:$A$28,'A) Geberfläche'!$D$6:$D$28,"kein Wert",0))</f>
        <v/>
      </c>
      <c r="L12" s="14" t="str">
        <f>IF(H12="","",_xlfn.XLOOKUP($H12,'A) Geberfläche'!$A$6:$A$28,'A) Geberfläche'!$F$6:$F$28,"kein Wert",0))</f>
        <v/>
      </c>
      <c r="M12" s="99" t="str">
        <f t="shared" si="7"/>
        <v/>
      </c>
      <c r="N12" s="92" t="str">
        <f>IF(H12="","",_xlfn.XLOOKUP($H12,'A) Geberfläche'!$A$6:$A$28,'A) Geberfläche'!$AG$6:$AG$28,"kein Wert",0))</f>
        <v/>
      </c>
      <c r="O12" s="91" t="str">
        <f>IF(H12="","",_xlfn.XLOOKUP($H12,'A) Geberfläche'!$A$6:$A$28,'A) Geberfläche'!$AN$6:$AN$28,"kein Wert",0))</f>
        <v/>
      </c>
      <c r="P12" s="63"/>
      <c r="Q12" s="105"/>
      <c r="R12" s="105" t="str">
        <f t="shared" si="0"/>
        <v/>
      </c>
      <c r="T12" s="64">
        <v>80</v>
      </c>
      <c r="U12" s="93">
        <f t="shared" si="8"/>
        <v>80</v>
      </c>
      <c r="V12" s="118"/>
      <c r="W12" s="117" t="str">
        <f t="shared" si="1"/>
        <v/>
      </c>
      <c r="X12" s="92" t="str">
        <f>IF(AND(ISNUMBER(F12),ISNUMBER(B12),ISTEXT(A12)),(F12*B12-IFERROR(SUMIF($A$4:A11,A12,$Y$4:Y11),0))/B12,IF(AND(ISNUMBER(E12),ISNUMBER(B12),ISTEXT(A12)),(E12*B12-IFERROR(SUMIF($A$4:A11,A12,$Y$4:Y11),0))/B12,""))</f>
        <v/>
      </c>
      <c r="Y12" s="92" t="str">
        <f t="shared" si="2"/>
        <v/>
      </c>
      <c r="Z12" s="92" t="str">
        <f t="shared" si="3"/>
        <v/>
      </c>
      <c r="AA12" s="16" t="str">
        <f t="shared" si="12"/>
        <v/>
      </c>
      <c r="AB12" s="106" t="str">
        <f t="shared" si="4"/>
        <v/>
      </c>
      <c r="AC12" s="107" t="str">
        <f t="shared" si="5"/>
        <v/>
      </c>
      <c r="AD12" s="15" t="str">
        <f>IFERROR(_xlfn.XLOOKUP(H12,'A) Geberfläche'!$A$6:$A$105,'A) Geberfläche'!$AE$6:$AE$105)*W12/10,"")</f>
        <v/>
      </c>
      <c r="AE12" s="65" t="str">
        <f>IF(AND(ISNUMBER(E12),ISNUMBER(F12),ISNUMBER(AC12),COUNTIF(A12:$A$105,A12)=1),E12-F12+AC12,"")</f>
        <v/>
      </c>
      <c r="AF12" s="118"/>
      <c r="AG12" s="119" t="str">
        <f t="shared" si="6"/>
        <v/>
      </c>
      <c r="AH12" s="108" t="str">
        <f t="shared" si="9"/>
        <v/>
      </c>
      <c r="AI12" s="109" t="str">
        <f t="shared" si="10"/>
        <v/>
      </c>
      <c r="AJ12" s="65" t="str">
        <f t="shared" si="11"/>
        <v/>
      </c>
      <c r="AK12" s="122"/>
    </row>
    <row r="13" spans="1:37" ht="15.75" x14ac:dyDescent="0.25">
      <c r="A13" s="58"/>
      <c r="B13" s="58"/>
      <c r="C13" s="58"/>
      <c r="D13" s="59"/>
      <c r="E13" s="61"/>
      <c r="F13" s="62"/>
      <c r="H13" s="113"/>
      <c r="I13" s="14" t="str">
        <f>IF(H13="","",_xlfn.XLOOKUP($H13,'A) Geberfläche'!$A$6:$A$28,'A) Geberfläche'!$B$6:$B$28,"kein Wert",0))</f>
        <v/>
      </c>
      <c r="J13" s="14" t="str">
        <f>IF(H13="","",_xlfn.XLOOKUP($H13,'A) Geberfläche'!$A$6:$A$28,'A) Geberfläche'!$C$6:$C$28,"kein Wert",0))</f>
        <v/>
      </c>
      <c r="K13" s="14" t="str">
        <f>IF(H13="","",_xlfn.XLOOKUP($H13,'A) Geberfläche'!$A$6:$A$28,'A) Geberfläche'!$D$6:$D$28,"kein Wert",0))</f>
        <v/>
      </c>
      <c r="L13" s="14" t="str">
        <f>IF(H13="","",_xlfn.XLOOKUP($H13,'A) Geberfläche'!$A$6:$A$28,'A) Geberfläche'!$F$6:$F$28,"kein Wert",0))</f>
        <v/>
      </c>
      <c r="M13" s="99" t="str">
        <f t="shared" si="7"/>
        <v/>
      </c>
      <c r="N13" s="92" t="str">
        <f>IF(H13="","",_xlfn.XLOOKUP($H13,'A) Geberfläche'!$A$6:$A$28,'A) Geberfläche'!$AG$6:$AG$28,"kein Wert",0))</f>
        <v/>
      </c>
      <c r="O13" s="91" t="str">
        <f>IF(H13="","",_xlfn.XLOOKUP($H13,'A) Geberfläche'!$A$6:$A$28,'A) Geberfläche'!$AN$6:$AN$28,"kein Wert",0))</f>
        <v/>
      </c>
      <c r="P13" s="63"/>
      <c r="Q13" s="105"/>
      <c r="R13" s="105" t="str">
        <f t="shared" si="0"/>
        <v/>
      </c>
      <c r="T13" s="64">
        <v>80</v>
      </c>
      <c r="U13" s="93">
        <f t="shared" si="8"/>
        <v>80</v>
      </c>
      <c r="V13" s="118"/>
      <c r="W13" s="117" t="str">
        <f t="shared" si="1"/>
        <v/>
      </c>
      <c r="X13" s="92" t="str">
        <f>IF(AND(ISNUMBER(F13),ISNUMBER(B13),ISTEXT(A13)),(F13*B13-IFERROR(SUMIF($A$4:A12,A13,$Y$4:Y12),0))/B13,IF(AND(ISNUMBER(E13),ISNUMBER(B13),ISTEXT(A13)),(E13*B13-IFERROR(SUMIF($A$4:A12,A13,$Y$4:Y12),0))/B13,""))</f>
        <v/>
      </c>
      <c r="Y13" s="92" t="str">
        <f t="shared" si="2"/>
        <v/>
      </c>
      <c r="Z13" s="92" t="str">
        <f t="shared" si="3"/>
        <v/>
      </c>
      <c r="AA13" s="16" t="str">
        <f t="shared" si="12"/>
        <v/>
      </c>
      <c r="AB13" s="106" t="str">
        <f t="shared" si="4"/>
        <v/>
      </c>
      <c r="AC13" s="107" t="str">
        <f t="shared" si="5"/>
        <v/>
      </c>
      <c r="AD13" s="15" t="str">
        <f>IFERROR(_xlfn.XLOOKUP(H13,'A) Geberfläche'!$A$6:$A$105,'A) Geberfläche'!$AE$6:$AE$105)*W13/10,"")</f>
        <v/>
      </c>
      <c r="AE13" s="65" t="str">
        <f>IF(AND(ISNUMBER(E13),ISNUMBER(F13),ISNUMBER(AC13),COUNTIF(A13:$A$105,A13)=1),E13-F13+AC13,"")</f>
        <v/>
      </c>
      <c r="AF13" s="118"/>
      <c r="AG13" s="119" t="str">
        <f t="shared" si="6"/>
        <v/>
      </c>
      <c r="AH13" s="108" t="str">
        <f t="shared" si="9"/>
        <v/>
      </c>
      <c r="AI13" s="109" t="str">
        <f t="shared" si="10"/>
        <v/>
      </c>
      <c r="AJ13" s="65" t="str">
        <f>IFERROR(AE13-SUMIF($A$6:$A$105,A13,$AI$6:$AI$105),"")</f>
        <v/>
      </c>
      <c r="AK13" s="122"/>
    </row>
    <row r="14" spans="1:37" ht="15.75" x14ac:dyDescent="0.25">
      <c r="A14" s="58"/>
      <c r="B14" s="58"/>
      <c r="C14" s="58"/>
      <c r="D14" s="59"/>
      <c r="E14" s="61"/>
      <c r="F14" s="62"/>
      <c r="H14" s="113"/>
      <c r="I14" s="14" t="str">
        <f>IF(H14="","",_xlfn.XLOOKUP($H14,'A) Geberfläche'!$A$6:$A$28,'A) Geberfläche'!$B$6:$B$28,"kein Wert",0))</f>
        <v/>
      </c>
      <c r="J14" s="14" t="str">
        <f>IF(H14="","",_xlfn.XLOOKUP($H14,'A) Geberfläche'!$A$6:$A$28,'A) Geberfläche'!$C$6:$C$28,"kein Wert",0))</f>
        <v/>
      </c>
      <c r="K14" s="14" t="str">
        <f>IF(H14="","",_xlfn.XLOOKUP($H14,'A) Geberfläche'!$A$6:$A$28,'A) Geberfläche'!$D$6:$D$28,"kein Wert",0))</f>
        <v/>
      </c>
      <c r="L14" s="14" t="str">
        <f>IF(H14="","",_xlfn.XLOOKUP($H14,'A) Geberfläche'!$A$6:$A$28,'A) Geberfläche'!$F$6:$F$28,"kein Wert",0))</f>
        <v/>
      </c>
      <c r="M14" s="99" t="str">
        <f t="shared" si="7"/>
        <v/>
      </c>
      <c r="N14" s="92" t="str">
        <f>IF(H14="","",_xlfn.XLOOKUP($H14,'A) Geberfläche'!$A$6:$A$28,'A) Geberfläche'!$AG$6:$AG$28,"kein Wert",0))</f>
        <v/>
      </c>
      <c r="O14" s="91" t="str">
        <f>IF(H14="","",_xlfn.XLOOKUP($H14,'A) Geberfläche'!$A$6:$A$28,'A) Geberfläche'!$AN$6:$AN$28,"kein Wert",0))</f>
        <v/>
      </c>
      <c r="P14" s="63"/>
      <c r="Q14" s="105"/>
      <c r="R14" s="105" t="str">
        <f t="shared" si="0"/>
        <v/>
      </c>
      <c r="T14" s="64">
        <v>80</v>
      </c>
      <c r="U14" s="93">
        <f t="shared" si="8"/>
        <v>80</v>
      </c>
      <c r="V14" s="118"/>
      <c r="W14" s="117" t="str">
        <f t="shared" si="1"/>
        <v/>
      </c>
      <c r="X14" s="92" t="str">
        <f>IF(AND(ISNUMBER(F14),ISNUMBER(B14),ISTEXT(A14)),(F14*B14-IFERROR(SUMIF($A$4:A13,A14,$Y$4:Y13),0))/B14,IF(AND(ISNUMBER(E14),ISNUMBER(B14),ISTEXT(A14)),(E14*B14-IFERROR(SUMIF($A$4:A13,A14,$Y$4:Y13),0))/B14,""))</f>
        <v/>
      </c>
      <c r="Y14" s="92" t="str">
        <f t="shared" si="2"/>
        <v/>
      </c>
      <c r="Z14" s="92" t="str">
        <f t="shared" si="3"/>
        <v/>
      </c>
      <c r="AA14" s="16" t="str">
        <f t="shared" si="12"/>
        <v/>
      </c>
      <c r="AB14" s="106" t="str">
        <f t="shared" si="4"/>
        <v/>
      </c>
      <c r="AC14" s="107" t="str">
        <f t="shared" si="5"/>
        <v/>
      </c>
      <c r="AD14" s="15" t="str">
        <f>IFERROR(_xlfn.XLOOKUP(H14,'A) Geberfläche'!$A$6:$A$105,'A) Geberfläche'!$AE$6:$AE$105)*W14/10,"")</f>
        <v/>
      </c>
      <c r="AE14" s="65" t="str">
        <f>IF(AND(ISNUMBER(E14),ISNUMBER(F14),ISNUMBER(AC14),COUNTIF(A14:$A$105,A14)=1),E14-F14+AC14,"")</f>
        <v/>
      </c>
      <c r="AF14" s="118"/>
      <c r="AG14" s="119" t="str">
        <f t="shared" si="6"/>
        <v/>
      </c>
      <c r="AH14" s="108" t="str">
        <f t="shared" si="9"/>
        <v/>
      </c>
      <c r="AI14" s="109" t="str">
        <f t="shared" si="10"/>
        <v/>
      </c>
      <c r="AJ14" s="65" t="str">
        <f t="shared" si="11"/>
        <v/>
      </c>
      <c r="AK14" s="122"/>
    </row>
    <row r="15" spans="1:37" ht="15.75" x14ac:dyDescent="0.25">
      <c r="A15" s="58"/>
      <c r="B15" s="58"/>
      <c r="C15" s="58"/>
      <c r="D15" s="59"/>
      <c r="E15" s="61"/>
      <c r="F15" s="62"/>
      <c r="H15" s="113"/>
      <c r="I15" s="14" t="str">
        <f>IF(H15="","",_xlfn.XLOOKUP($H15,'A) Geberfläche'!$A$6:$A$28,'A) Geberfläche'!$B$6:$B$28,"kein Wert",0))</f>
        <v/>
      </c>
      <c r="J15" s="14" t="str">
        <f>IF(H15="","",_xlfn.XLOOKUP($H15,'A) Geberfläche'!$A$6:$A$28,'A) Geberfläche'!$C$6:$C$28,"kein Wert",0))</f>
        <v/>
      </c>
      <c r="K15" s="14" t="str">
        <f>IF(H15="","",_xlfn.XLOOKUP($H15,'A) Geberfläche'!$A$6:$A$28,'A) Geberfläche'!$D$6:$D$28,"kein Wert",0))</f>
        <v/>
      </c>
      <c r="L15" s="14" t="str">
        <f>IF(H15="","",_xlfn.XLOOKUP($H15,'A) Geberfläche'!$A$6:$A$28,'A) Geberfläche'!$F$6:$F$28,"kein Wert",0))</f>
        <v/>
      </c>
      <c r="M15" s="99" t="str">
        <f t="shared" si="7"/>
        <v/>
      </c>
      <c r="N15" s="92" t="str">
        <f>IF(H15="","",_xlfn.XLOOKUP($H15,'A) Geberfläche'!$A$6:$A$28,'A) Geberfläche'!$AG$6:$AG$28,"kein Wert",0))</f>
        <v/>
      </c>
      <c r="O15" s="91" t="str">
        <f>IF(H15="","",_xlfn.XLOOKUP($H15,'A) Geberfläche'!$A$6:$A$28,'A) Geberfläche'!$AN$6:$AN$28,"kein Wert",0))</f>
        <v/>
      </c>
      <c r="P15" s="63"/>
      <c r="Q15" s="105"/>
      <c r="R15" s="105" t="str">
        <f t="shared" si="0"/>
        <v/>
      </c>
      <c r="T15" s="64">
        <v>80</v>
      </c>
      <c r="U15" s="93">
        <f t="shared" si="8"/>
        <v>80</v>
      </c>
      <c r="V15" s="118"/>
      <c r="W15" s="117" t="str">
        <f t="shared" si="1"/>
        <v/>
      </c>
      <c r="X15" s="92" t="str">
        <f>IF(AND(ISNUMBER(F15),ISNUMBER(B15),ISTEXT(A15)),(F15*B15-IFERROR(SUMIF($A$4:A14,A15,$Y$4:Y14),0))/B15,IF(AND(ISNUMBER(E15),ISNUMBER(B15),ISTEXT(A15)),(E15*B15-IFERROR(SUMIF($A$4:A14,A15,$Y$4:Y14),0))/B15,""))</f>
        <v/>
      </c>
      <c r="Y15" s="92" t="str">
        <f t="shared" si="2"/>
        <v/>
      </c>
      <c r="Z15" s="92" t="str">
        <f t="shared" si="3"/>
        <v/>
      </c>
      <c r="AA15" s="16" t="str">
        <f t="shared" si="12"/>
        <v/>
      </c>
      <c r="AB15" s="106" t="str">
        <f t="shared" si="4"/>
        <v/>
      </c>
      <c r="AC15" s="107" t="str">
        <f t="shared" si="5"/>
        <v/>
      </c>
      <c r="AD15" s="15" t="str">
        <f>IFERROR(_xlfn.XLOOKUP(H15,'A) Geberfläche'!$A$6:$A$105,'A) Geberfläche'!$AE$6:$AE$105)*W15/10,"")</f>
        <v/>
      </c>
      <c r="AE15" s="65" t="str">
        <f>IF(AND(ISNUMBER(E15),ISNUMBER(F15),ISNUMBER(AC15),COUNTIF(A15:$A$105,A15)=1),E15-F15+AC15,"")</f>
        <v/>
      </c>
      <c r="AF15" s="118"/>
      <c r="AG15" s="119" t="str">
        <f t="shared" si="6"/>
        <v/>
      </c>
      <c r="AH15" s="108" t="str">
        <f t="shared" si="9"/>
        <v/>
      </c>
      <c r="AI15" s="109" t="str">
        <f t="shared" si="10"/>
        <v/>
      </c>
      <c r="AJ15" s="65" t="str">
        <f t="shared" si="11"/>
        <v/>
      </c>
      <c r="AK15" s="122"/>
    </row>
    <row r="16" spans="1:37" ht="15.75" x14ac:dyDescent="0.25">
      <c r="A16" s="58"/>
      <c r="B16" s="58"/>
      <c r="C16" s="58"/>
      <c r="D16" s="59"/>
      <c r="E16" s="61"/>
      <c r="F16" s="62"/>
      <c r="H16" s="113"/>
      <c r="I16" s="14" t="str">
        <f>IF(H16="","",_xlfn.XLOOKUP($H16,'A) Geberfläche'!$A$6:$A$28,'A) Geberfläche'!$B$6:$B$28,"kein Wert",0))</f>
        <v/>
      </c>
      <c r="J16" s="14" t="str">
        <f>IF(H16="","",_xlfn.XLOOKUP($H16,'A) Geberfläche'!$A$6:$A$28,'A) Geberfläche'!$C$6:$C$28,"kein Wert",0))</f>
        <v/>
      </c>
      <c r="K16" s="14" t="str">
        <f>IF(H16="","",_xlfn.XLOOKUP($H16,'A) Geberfläche'!$A$6:$A$28,'A) Geberfläche'!$D$6:$D$28,"kein Wert",0))</f>
        <v/>
      </c>
      <c r="L16" s="14" t="str">
        <f>IF(H16="","",_xlfn.XLOOKUP($H16,'A) Geberfläche'!$A$6:$A$28,'A) Geberfläche'!$F$6:$F$28,"kein Wert",0))</f>
        <v/>
      </c>
      <c r="M16" s="99" t="str">
        <f t="shared" si="7"/>
        <v/>
      </c>
      <c r="N16" s="92" t="str">
        <f>IF(H16="","",_xlfn.XLOOKUP($H16,'A) Geberfläche'!$A$6:$A$28,'A) Geberfläche'!$AG$6:$AG$28,"kein Wert",0))</f>
        <v/>
      </c>
      <c r="O16" s="91" t="str">
        <f>IF(H16="","",_xlfn.XLOOKUP($H16,'A) Geberfläche'!$A$6:$A$28,'A) Geberfläche'!$AN$6:$AN$28,"kein Wert",0))</f>
        <v/>
      </c>
      <c r="P16" s="63"/>
      <c r="Q16" s="105"/>
      <c r="R16" s="105" t="str">
        <f t="shared" si="0"/>
        <v/>
      </c>
      <c r="T16" s="64">
        <v>80</v>
      </c>
      <c r="U16" s="93">
        <f t="shared" si="8"/>
        <v>80</v>
      </c>
      <c r="V16" s="118"/>
      <c r="W16" s="117" t="str">
        <f t="shared" si="1"/>
        <v/>
      </c>
      <c r="X16" s="92" t="str">
        <f>IF(AND(ISNUMBER(F16),ISNUMBER(B16),ISTEXT(A16)),(F16*B16-IFERROR(SUMIF($A$4:A15,A16,$Y$4:Y15),0))/B16,IF(AND(ISNUMBER(E16),ISNUMBER(B16),ISTEXT(A16)),(E16*B16-IFERROR(SUMIF($A$4:A15,A16,$Y$4:Y15),0))/B16,""))</f>
        <v/>
      </c>
      <c r="Y16" s="92" t="str">
        <f t="shared" si="2"/>
        <v/>
      </c>
      <c r="Z16" s="92" t="str">
        <f t="shared" si="3"/>
        <v/>
      </c>
      <c r="AA16" s="16" t="str">
        <f t="shared" si="12"/>
        <v/>
      </c>
      <c r="AB16" s="106" t="str">
        <f t="shared" si="4"/>
        <v/>
      </c>
      <c r="AC16" s="107" t="str">
        <f t="shared" si="5"/>
        <v/>
      </c>
      <c r="AD16" s="15" t="str">
        <f>IFERROR(_xlfn.XLOOKUP(H16,'A) Geberfläche'!$A$6:$A$105,'A) Geberfläche'!$AE$6:$AE$105)*W16/10,"")</f>
        <v/>
      </c>
      <c r="AE16" s="65" t="str">
        <f>IF(AND(ISNUMBER(E16),ISNUMBER(F16),ISNUMBER(AC16),COUNTIF(A16:$A$105,A16)=1),E16-F16+AC16,"")</f>
        <v/>
      </c>
      <c r="AF16" s="118"/>
      <c r="AG16" s="119" t="str">
        <f t="shared" si="6"/>
        <v/>
      </c>
      <c r="AH16" s="108" t="str">
        <f t="shared" si="9"/>
        <v/>
      </c>
      <c r="AI16" s="109" t="str">
        <f t="shared" si="10"/>
        <v/>
      </c>
      <c r="AJ16" s="65" t="str">
        <f t="shared" si="11"/>
        <v/>
      </c>
      <c r="AK16" s="122"/>
    </row>
    <row r="17" spans="1:37" ht="15.75" x14ac:dyDescent="0.25">
      <c r="A17" s="58"/>
      <c r="B17" s="58"/>
      <c r="C17" s="58"/>
      <c r="D17" s="59"/>
      <c r="E17" s="61"/>
      <c r="F17" s="62"/>
      <c r="H17" s="113"/>
      <c r="I17" s="14" t="str">
        <f>IF(H17="","",_xlfn.XLOOKUP($H17,'A) Geberfläche'!$A$6:$A$28,'A) Geberfläche'!$B$6:$B$28,"kein Wert",0))</f>
        <v/>
      </c>
      <c r="J17" s="14" t="str">
        <f>IF(H17="","",_xlfn.XLOOKUP($H17,'A) Geberfläche'!$A$6:$A$28,'A) Geberfläche'!$C$6:$C$28,"kein Wert",0))</f>
        <v/>
      </c>
      <c r="K17" s="14" t="str">
        <f>IF(H17="","",_xlfn.XLOOKUP($H17,'A) Geberfläche'!$A$6:$A$28,'A) Geberfläche'!$D$6:$D$28,"kein Wert",0))</f>
        <v/>
      </c>
      <c r="L17" s="14" t="str">
        <f>IF(H17="","",_xlfn.XLOOKUP($H17,'A) Geberfläche'!$A$6:$A$28,'A) Geberfläche'!$F$6:$F$28,"kein Wert",0))</f>
        <v/>
      </c>
      <c r="M17" s="99" t="str">
        <f t="shared" si="7"/>
        <v/>
      </c>
      <c r="N17" s="92" t="str">
        <f>IF(H17="","",_xlfn.XLOOKUP($H17,'A) Geberfläche'!$A$6:$A$28,'A) Geberfläche'!$AG$6:$AG$28,"kein Wert",0))</f>
        <v/>
      </c>
      <c r="O17" s="91" t="str">
        <f>IF(H17="","",_xlfn.XLOOKUP($H17,'A) Geberfläche'!$A$6:$A$28,'A) Geberfläche'!$AN$6:$AN$28,"kein Wert",0))</f>
        <v/>
      </c>
      <c r="P17" s="63"/>
      <c r="Q17" s="105"/>
      <c r="R17" s="105" t="str">
        <f t="shared" si="0"/>
        <v/>
      </c>
      <c r="T17" s="64">
        <v>80</v>
      </c>
      <c r="U17" s="93">
        <f t="shared" si="8"/>
        <v>80</v>
      </c>
      <c r="V17" s="118"/>
      <c r="W17" s="117" t="str">
        <f t="shared" si="1"/>
        <v/>
      </c>
      <c r="X17" s="92" t="str">
        <f>IF(AND(ISNUMBER(F17),ISNUMBER(B17),ISTEXT(A17)),(F17*B17-IFERROR(SUMIF($A$4:A16,A17,$Y$4:Y16),0))/B17,IF(AND(ISNUMBER(E17),ISNUMBER(B17),ISTEXT(A17)),(E17*B17-IFERROR(SUMIF($A$4:A16,A17,$Y$4:Y16),0))/B17,""))</f>
        <v/>
      </c>
      <c r="Y17" s="92" t="str">
        <f t="shared" si="2"/>
        <v/>
      </c>
      <c r="Z17" s="92" t="str">
        <f t="shared" si="3"/>
        <v/>
      </c>
      <c r="AA17" s="16" t="str">
        <f t="shared" si="12"/>
        <v/>
      </c>
      <c r="AB17" s="106" t="str">
        <f t="shared" si="4"/>
        <v/>
      </c>
      <c r="AC17" s="107" t="str">
        <f t="shared" si="5"/>
        <v/>
      </c>
      <c r="AD17" s="15" t="str">
        <f>IFERROR(_xlfn.XLOOKUP(H17,'A) Geberfläche'!$A$6:$A$105,'A) Geberfläche'!$AE$6:$AE$105)*W17/10,"")</f>
        <v/>
      </c>
      <c r="AE17" s="65" t="str">
        <f>IF(AND(ISNUMBER(E17),ISNUMBER(F17),ISNUMBER(AC17),COUNTIF(A17:$A$105,A17)=1),E17-F17+AC17,"")</f>
        <v/>
      </c>
      <c r="AF17" s="118"/>
      <c r="AG17" s="119" t="str">
        <f t="shared" si="6"/>
        <v/>
      </c>
      <c r="AH17" s="108" t="str">
        <f t="shared" si="9"/>
        <v/>
      </c>
      <c r="AI17" s="109" t="str">
        <f t="shared" si="10"/>
        <v/>
      </c>
      <c r="AJ17" s="65" t="str">
        <f t="shared" si="11"/>
        <v/>
      </c>
      <c r="AK17" s="122"/>
    </row>
    <row r="18" spans="1:37" ht="15.75" x14ac:dyDescent="0.25">
      <c r="A18" s="58"/>
      <c r="B18" s="58"/>
      <c r="C18" s="58"/>
      <c r="D18" s="59"/>
      <c r="E18" s="61"/>
      <c r="F18" s="62"/>
      <c r="H18" s="113"/>
      <c r="I18" s="14" t="str">
        <f>IF(H18="","",_xlfn.XLOOKUP($H18,'A) Geberfläche'!$A$6:$A$28,'A) Geberfläche'!$B$6:$B$28,"kein Wert",0))</f>
        <v/>
      </c>
      <c r="J18" s="14" t="str">
        <f>IF(H18="","",_xlfn.XLOOKUP($H18,'A) Geberfläche'!$A$6:$A$28,'A) Geberfläche'!$C$6:$C$28,"kein Wert",0))</f>
        <v/>
      </c>
      <c r="K18" s="14" t="str">
        <f>IF(H18="","",_xlfn.XLOOKUP($H18,'A) Geberfläche'!$A$6:$A$28,'A) Geberfläche'!$D$6:$D$28,"kein Wert",0))</f>
        <v/>
      </c>
      <c r="L18" s="14" t="str">
        <f>IF(H18="","",_xlfn.XLOOKUP($H18,'A) Geberfläche'!$A$6:$A$28,'A) Geberfläche'!$F$6:$F$28,"kein Wert",0))</f>
        <v/>
      </c>
      <c r="M18" s="99" t="str">
        <f t="shared" si="7"/>
        <v/>
      </c>
      <c r="N18" s="92" t="str">
        <f>IF(H18="","",_xlfn.XLOOKUP($H18,'A) Geberfläche'!$A$6:$A$28,'A) Geberfläche'!$AG$6:$AG$28,"kein Wert",0))</f>
        <v/>
      </c>
      <c r="O18" s="91" t="str">
        <f>IF(H18="","",_xlfn.XLOOKUP($H18,'A) Geberfläche'!$A$6:$A$28,'A) Geberfläche'!$AN$6:$AN$28,"kein Wert",0))</f>
        <v/>
      </c>
      <c r="P18" s="63"/>
      <c r="Q18" s="105"/>
      <c r="R18" s="105" t="str">
        <f t="shared" si="0"/>
        <v/>
      </c>
      <c r="T18" s="64">
        <v>80</v>
      </c>
      <c r="U18" s="93">
        <f t="shared" si="8"/>
        <v>80</v>
      </c>
      <c r="V18" s="118"/>
      <c r="W18" s="117" t="str">
        <f t="shared" si="1"/>
        <v/>
      </c>
      <c r="X18" s="92" t="str">
        <f>IF(AND(ISNUMBER(F18),ISNUMBER(B18),ISTEXT(A18)),(F18*B18-IFERROR(SUMIF($A$4:A17,A18,$Y$4:Y17),0))/B18,IF(AND(ISNUMBER(E18),ISNUMBER(B18),ISTEXT(A18)),(E18*B18-IFERROR(SUMIF($A$4:A17,A18,$Y$4:Y17),0))/B18,""))</f>
        <v/>
      </c>
      <c r="Y18" s="92" t="str">
        <f t="shared" si="2"/>
        <v/>
      </c>
      <c r="Z18" s="92" t="str">
        <f t="shared" si="3"/>
        <v/>
      </c>
      <c r="AA18" s="16" t="str">
        <f t="shared" si="12"/>
        <v/>
      </c>
      <c r="AB18" s="106" t="str">
        <f t="shared" si="4"/>
        <v/>
      </c>
      <c r="AC18" s="107" t="str">
        <f t="shared" si="5"/>
        <v/>
      </c>
      <c r="AD18" s="15" t="str">
        <f>IFERROR(_xlfn.XLOOKUP(H18,'A) Geberfläche'!$A$6:$A$105,'A) Geberfläche'!$AE$6:$AE$105)*W18/10,"")</f>
        <v/>
      </c>
      <c r="AE18" s="65" t="str">
        <f>IF(AND(ISNUMBER(E18),ISNUMBER(F18),ISNUMBER(AC18),COUNTIF(A18:$A$105,A18)=1),E18-F18+AC18,"")</f>
        <v/>
      </c>
      <c r="AF18" s="118"/>
      <c r="AG18" s="119" t="str">
        <f t="shared" si="6"/>
        <v/>
      </c>
      <c r="AH18" s="108" t="str">
        <f t="shared" si="9"/>
        <v/>
      </c>
      <c r="AI18" s="109" t="str">
        <f t="shared" si="10"/>
        <v/>
      </c>
      <c r="AJ18" s="65" t="str">
        <f t="shared" si="11"/>
        <v/>
      </c>
      <c r="AK18" s="122"/>
    </row>
    <row r="19" spans="1:37" ht="15.75" x14ac:dyDescent="0.25">
      <c r="A19" s="58"/>
      <c r="B19" s="58"/>
      <c r="C19" s="58"/>
      <c r="D19" s="59"/>
      <c r="E19" s="61"/>
      <c r="F19" s="62"/>
      <c r="H19" s="113"/>
      <c r="I19" s="14" t="str">
        <f>IF(H19="","",_xlfn.XLOOKUP($H19,'A) Geberfläche'!$A$6:$A$28,'A) Geberfläche'!$B$6:$B$28,"kein Wert",0))</f>
        <v/>
      </c>
      <c r="J19" s="14" t="str">
        <f>IF(H19="","",_xlfn.XLOOKUP($H19,'A) Geberfläche'!$A$6:$A$28,'A) Geberfläche'!$C$6:$C$28,"kein Wert",0))</f>
        <v/>
      </c>
      <c r="K19" s="14" t="str">
        <f>IF(H19="","",_xlfn.XLOOKUP($H19,'A) Geberfläche'!$A$6:$A$28,'A) Geberfläche'!$D$6:$D$28,"kein Wert",0))</f>
        <v/>
      </c>
      <c r="L19" s="14" t="str">
        <f>IF(H19="","",_xlfn.XLOOKUP($H19,'A) Geberfläche'!$A$6:$A$28,'A) Geberfläche'!$F$6:$F$28,"kein Wert",0))</f>
        <v/>
      </c>
      <c r="M19" s="99" t="str">
        <f t="shared" si="7"/>
        <v/>
      </c>
      <c r="N19" s="92" t="str">
        <f>IF(H19="","",_xlfn.XLOOKUP($H19,'A) Geberfläche'!$A$6:$A$28,'A) Geberfläche'!$AG$6:$AG$28,"kein Wert",0))</f>
        <v/>
      </c>
      <c r="O19" s="91" t="str">
        <f>IF(H19="","",_xlfn.XLOOKUP($H19,'A) Geberfläche'!$A$6:$A$28,'A) Geberfläche'!$AN$6:$AN$28,"kein Wert",0))</f>
        <v/>
      </c>
      <c r="P19" s="63"/>
      <c r="Q19" s="105"/>
      <c r="R19" s="105" t="str">
        <f t="shared" si="0"/>
        <v/>
      </c>
      <c r="T19" s="64">
        <v>80</v>
      </c>
      <c r="U19" s="93">
        <f t="shared" si="8"/>
        <v>80</v>
      </c>
      <c r="V19" s="118"/>
      <c r="W19" s="117" t="str">
        <f t="shared" si="1"/>
        <v/>
      </c>
      <c r="X19" s="92" t="str">
        <f>IF(AND(ISNUMBER(F19),ISNUMBER(B19),ISTEXT(A19)),(F19*B19-IFERROR(SUMIF($A$4:A18,A19,$Y$4:Y18),0))/B19,IF(AND(ISNUMBER(E19),ISNUMBER(B19),ISTEXT(A19)),(E19*B19-IFERROR(SUMIF($A$4:A18,A19,$Y$4:Y18),0))/B19,""))</f>
        <v/>
      </c>
      <c r="Y19" s="92" t="str">
        <f t="shared" si="2"/>
        <v/>
      </c>
      <c r="Z19" s="92" t="str">
        <f t="shared" si="3"/>
        <v/>
      </c>
      <c r="AA19" s="16" t="str">
        <f t="shared" si="12"/>
        <v/>
      </c>
      <c r="AB19" s="106" t="str">
        <f t="shared" si="4"/>
        <v/>
      </c>
      <c r="AC19" s="107" t="str">
        <f t="shared" si="5"/>
        <v/>
      </c>
      <c r="AD19" s="15" t="str">
        <f>IFERROR(_xlfn.XLOOKUP(H19,'A) Geberfläche'!$A$6:$A$105,'A) Geberfläche'!$AE$6:$AE$105)*W19/10,"")</f>
        <v/>
      </c>
      <c r="AE19" s="65" t="str">
        <f>IF(AND(ISNUMBER(E19),ISNUMBER(F19),ISNUMBER(AC19),COUNTIF(A19:$A$105,A19)=1),E19-F19+AC19,"")</f>
        <v/>
      </c>
      <c r="AF19" s="118"/>
      <c r="AG19" s="119" t="str">
        <f t="shared" si="6"/>
        <v/>
      </c>
      <c r="AH19" s="108" t="str">
        <f t="shared" si="9"/>
        <v/>
      </c>
      <c r="AI19" s="109" t="str">
        <f t="shared" si="10"/>
        <v/>
      </c>
      <c r="AJ19" s="65" t="str">
        <f t="shared" si="11"/>
        <v/>
      </c>
      <c r="AK19" s="122"/>
    </row>
    <row r="20" spans="1:37" ht="15.75" x14ac:dyDescent="0.25">
      <c r="A20" s="58"/>
      <c r="B20" s="58"/>
      <c r="C20" s="58"/>
      <c r="D20" s="59"/>
      <c r="E20" s="61"/>
      <c r="F20" s="62"/>
      <c r="H20" s="113"/>
      <c r="I20" s="14" t="str">
        <f>IF(H20="","",_xlfn.XLOOKUP($H20,'A) Geberfläche'!$A$6:$A$28,'A) Geberfläche'!$B$6:$B$28,"kein Wert",0))</f>
        <v/>
      </c>
      <c r="J20" s="14" t="str">
        <f>IF(H20="","",_xlfn.XLOOKUP($H20,'A) Geberfläche'!$A$6:$A$28,'A) Geberfläche'!$C$6:$C$28,"kein Wert",0))</f>
        <v/>
      </c>
      <c r="K20" s="14" t="str">
        <f>IF(H20="","",_xlfn.XLOOKUP($H20,'A) Geberfläche'!$A$6:$A$28,'A) Geberfläche'!$D$6:$D$28,"kein Wert",0))</f>
        <v/>
      </c>
      <c r="L20" s="14" t="str">
        <f>IF(H20="","",_xlfn.XLOOKUP($H20,'A) Geberfläche'!$A$6:$A$28,'A) Geberfläche'!$F$6:$F$28,"kein Wert",0))</f>
        <v/>
      </c>
      <c r="M20" s="99" t="str">
        <f t="shared" si="7"/>
        <v/>
      </c>
      <c r="N20" s="92" t="str">
        <f>IF(H20="","",_xlfn.XLOOKUP($H20,'A) Geberfläche'!$A$6:$A$28,'A) Geberfläche'!$AG$6:$AG$28,"kein Wert",0))</f>
        <v/>
      </c>
      <c r="O20" s="91" t="str">
        <f>IF(H20="","",_xlfn.XLOOKUP($H20,'A) Geberfläche'!$A$6:$A$28,'A) Geberfläche'!$AN$6:$AN$28,"kein Wert",0))</f>
        <v/>
      </c>
      <c r="P20" s="63"/>
      <c r="Q20" s="105"/>
      <c r="R20" s="105" t="str">
        <f t="shared" si="0"/>
        <v/>
      </c>
      <c r="T20" s="64">
        <v>80</v>
      </c>
      <c r="U20" s="93">
        <f t="shared" si="8"/>
        <v>80</v>
      </c>
      <c r="V20" s="118"/>
      <c r="W20" s="117" t="str">
        <f t="shared" si="1"/>
        <v/>
      </c>
      <c r="X20" s="92" t="str">
        <f>IF(AND(ISNUMBER(F20),ISNUMBER(B20),ISTEXT(A20)),(F20*B20-IFERROR(SUMIF($A$4:A19,A20,$Y$4:Y19),0))/B20,IF(AND(ISNUMBER(E20),ISNUMBER(B20),ISTEXT(A20)),(E20*B20-IFERROR(SUMIF($A$4:A19,A20,$Y$4:Y19),0))/B20,""))</f>
        <v/>
      </c>
      <c r="Y20" s="92" t="str">
        <f t="shared" si="2"/>
        <v/>
      </c>
      <c r="Z20" s="92" t="str">
        <f t="shared" si="3"/>
        <v/>
      </c>
      <c r="AA20" s="16" t="str">
        <f t="shared" si="12"/>
        <v/>
      </c>
      <c r="AB20" s="106" t="str">
        <f t="shared" si="4"/>
        <v/>
      </c>
      <c r="AC20" s="107" t="str">
        <f t="shared" si="5"/>
        <v/>
      </c>
      <c r="AD20" s="15" t="str">
        <f>IFERROR(_xlfn.XLOOKUP(H20,'A) Geberfläche'!$A$6:$A$105,'A) Geberfläche'!$AE$6:$AE$105)*W20/10,"")</f>
        <v/>
      </c>
      <c r="AE20" s="65" t="str">
        <f>IF(AND(ISNUMBER(E20),ISNUMBER(F20),ISNUMBER(AC20),COUNTIF(A20:$A$105,A20)=1),E20-F20+AC20,"")</f>
        <v/>
      </c>
      <c r="AF20" s="118"/>
      <c r="AG20" s="119" t="str">
        <f t="shared" si="6"/>
        <v/>
      </c>
      <c r="AH20" s="108" t="str">
        <f t="shared" si="9"/>
        <v/>
      </c>
      <c r="AI20" s="109" t="str">
        <f t="shared" si="10"/>
        <v/>
      </c>
      <c r="AJ20" s="65" t="str">
        <f t="shared" si="11"/>
        <v/>
      </c>
      <c r="AK20" s="122"/>
    </row>
    <row r="21" spans="1:37" ht="15.75" x14ac:dyDescent="0.25">
      <c r="A21" s="58"/>
      <c r="B21" s="58"/>
      <c r="C21" s="58"/>
      <c r="D21" s="59"/>
      <c r="E21" s="61"/>
      <c r="F21" s="62"/>
      <c r="H21" s="113"/>
      <c r="I21" s="14" t="str">
        <f>IF(H21="","",_xlfn.XLOOKUP($H21,'A) Geberfläche'!$A$6:$A$28,'A) Geberfläche'!$B$6:$B$28,"kein Wert",0))</f>
        <v/>
      </c>
      <c r="J21" s="14" t="str">
        <f>IF(H21="","",_xlfn.XLOOKUP($H21,'A) Geberfläche'!$A$6:$A$28,'A) Geberfläche'!$C$6:$C$28,"kein Wert",0))</f>
        <v/>
      </c>
      <c r="K21" s="14" t="str">
        <f>IF(H21="","",_xlfn.XLOOKUP($H21,'A) Geberfläche'!$A$6:$A$28,'A) Geberfläche'!$D$6:$D$28,"kein Wert",0))</f>
        <v/>
      </c>
      <c r="L21" s="14" t="str">
        <f>IF(H21="","",_xlfn.XLOOKUP($H21,'A) Geberfläche'!$A$6:$A$28,'A) Geberfläche'!$F$6:$F$28,"kein Wert",0))</f>
        <v/>
      </c>
      <c r="M21" s="99" t="str">
        <f t="shared" si="7"/>
        <v/>
      </c>
      <c r="N21" s="92" t="str">
        <f>IF(H21="","",_xlfn.XLOOKUP($H21,'A) Geberfläche'!$A$6:$A$28,'A) Geberfläche'!$AG$6:$AG$28,"kein Wert",0))</f>
        <v/>
      </c>
      <c r="O21" s="91" t="str">
        <f>IF(H21="","",_xlfn.XLOOKUP($H21,'A) Geberfläche'!$A$6:$A$28,'A) Geberfläche'!$AN$6:$AN$28,"kein Wert",0))</f>
        <v/>
      </c>
      <c r="P21" s="63"/>
      <c r="Q21" s="105"/>
      <c r="R21" s="105" t="str">
        <f t="shared" si="0"/>
        <v/>
      </c>
      <c r="T21" s="64">
        <v>80</v>
      </c>
      <c r="U21" s="93">
        <f t="shared" si="8"/>
        <v>80</v>
      </c>
      <c r="V21" s="118"/>
      <c r="W21" s="117" t="str">
        <f t="shared" si="1"/>
        <v/>
      </c>
      <c r="X21" s="92" t="str">
        <f>IF(AND(ISNUMBER(F21),ISNUMBER(B21),ISTEXT(A21)),(F21*B21-IFERROR(SUMIF($A$4:A20,A21,$Y$4:Y20),0))/B21,IF(AND(ISNUMBER(E21),ISNUMBER(B21),ISTEXT(A21)),(E21*B21-IFERROR(SUMIF($A$4:A20,A21,$Y$4:Y20),0))/B21,""))</f>
        <v/>
      </c>
      <c r="Y21" s="92" t="str">
        <f t="shared" si="2"/>
        <v/>
      </c>
      <c r="Z21" s="92" t="str">
        <f t="shared" si="3"/>
        <v/>
      </c>
      <c r="AA21" s="16" t="str">
        <f t="shared" si="12"/>
        <v/>
      </c>
      <c r="AB21" s="106" t="str">
        <f t="shared" si="4"/>
        <v/>
      </c>
      <c r="AC21" s="107" t="str">
        <f t="shared" si="5"/>
        <v/>
      </c>
      <c r="AD21" s="15" t="str">
        <f>IFERROR(_xlfn.XLOOKUP(H21,'A) Geberfläche'!$A$6:$A$105,'A) Geberfläche'!$AE$6:$AE$105)*W21/10,"")</f>
        <v/>
      </c>
      <c r="AE21" s="65" t="str">
        <f>IF(AND(ISNUMBER(E21),ISNUMBER(F21),ISNUMBER(AC21),COUNTIF(A21:$A$105,A21)=1),E21-F21+AC21,"")</f>
        <v/>
      </c>
      <c r="AF21" s="118"/>
      <c r="AG21" s="119" t="str">
        <f t="shared" si="6"/>
        <v/>
      </c>
      <c r="AH21" s="108" t="str">
        <f t="shared" si="9"/>
        <v/>
      </c>
      <c r="AI21" s="109" t="str">
        <f t="shared" si="10"/>
        <v/>
      </c>
      <c r="AJ21" s="65" t="str">
        <f t="shared" si="11"/>
        <v/>
      </c>
      <c r="AK21" s="122"/>
    </row>
    <row r="22" spans="1:37" ht="15.75" x14ac:dyDescent="0.25">
      <c r="A22" s="58"/>
      <c r="B22" s="58"/>
      <c r="C22" s="58"/>
      <c r="D22" s="59"/>
      <c r="E22" s="61"/>
      <c r="F22" s="62"/>
      <c r="H22" s="113"/>
      <c r="I22" s="14" t="str">
        <f>IF(H22="","",_xlfn.XLOOKUP($H22,'A) Geberfläche'!$A$6:$A$28,'A) Geberfläche'!$B$6:$B$28,"kein Wert",0))</f>
        <v/>
      </c>
      <c r="J22" s="14" t="str">
        <f>IF(H22="","",_xlfn.XLOOKUP($H22,'A) Geberfläche'!$A$6:$A$28,'A) Geberfläche'!$C$6:$C$28,"kein Wert",0))</f>
        <v/>
      </c>
      <c r="K22" s="14" t="str">
        <f>IF(H22="","",_xlfn.XLOOKUP($H22,'A) Geberfläche'!$A$6:$A$28,'A) Geberfläche'!$D$6:$D$28,"kein Wert",0))</f>
        <v/>
      </c>
      <c r="L22" s="14" t="str">
        <f>IF(H22="","",_xlfn.XLOOKUP($H22,'A) Geberfläche'!$A$6:$A$28,'A) Geberfläche'!$F$6:$F$28,"kein Wert",0))</f>
        <v/>
      </c>
      <c r="M22" s="99" t="str">
        <f t="shared" si="7"/>
        <v/>
      </c>
      <c r="N22" s="92" t="str">
        <f>IF(H22="","",_xlfn.XLOOKUP($H22,'A) Geberfläche'!$A$6:$A$28,'A) Geberfläche'!$AG$6:$AG$28,"kein Wert",0))</f>
        <v/>
      </c>
      <c r="O22" s="91" t="str">
        <f>IF(H22="","",_xlfn.XLOOKUP($H22,'A) Geberfläche'!$A$6:$A$28,'A) Geberfläche'!$AN$6:$AN$28,"kein Wert",0))</f>
        <v/>
      </c>
      <c r="P22" s="63"/>
      <c r="Q22" s="105"/>
      <c r="R22" s="105" t="str">
        <f t="shared" si="0"/>
        <v/>
      </c>
      <c r="T22" s="64">
        <v>80</v>
      </c>
      <c r="U22" s="93">
        <f t="shared" si="8"/>
        <v>80</v>
      </c>
      <c r="V22" s="118"/>
      <c r="W22" s="117" t="str">
        <f t="shared" si="1"/>
        <v/>
      </c>
      <c r="X22" s="92" t="str">
        <f>IF(AND(ISNUMBER(F22),ISNUMBER(B22),ISTEXT(A22)),(F22*B22-IFERROR(SUMIF($A$4:A21,A22,$Y$4:Y21),0))/B22,IF(AND(ISNUMBER(E22),ISNUMBER(B22),ISTEXT(A22)),(E22*B22-IFERROR(SUMIF($A$4:A21,A22,$Y$4:Y21),0))/B22,""))</f>
        <v/>
      </c>
      <c r="Y22" s="92" t="str">
        <f t="shared" si="2"/>
        <v/>
      </c>
      <c r="Z22" s="92" t="str">
        <f t="shared" si="3"/>
        <v/>
      </c>
      <c r="AA22" s="16" t="str">
        <f t="shared" si="12"/>
        <v/>
      </c>
      <c r="AB22" s="106" t="str">
        <f t="shared" si="4"/>
        <v/>
      </c>
      <c r="AC22" s="107" t="str">
        <f t="shared" si="5"/>
        <v/>
      </c>
      <c r="AD22" s="15" t="str">
        <f>IFERROR(_xlfn.XLOOKUP(H22,'A) Geberfläche'!$A$6:$A$105,'A) Geberfläche'!$AE$6:$AE$105)*W22/10,"")</f>
        <v/>
      </c>
      <c r="AE22" s="65" t="str">
        <f>IF(AND(ISNUMBER(E22),ISNUMBER(F22),ISNUMBER(AC22),COUNTIF(A22:$A$105,A22)=1),E22-F22+AC22,"")</f>
        <v/>
      </c>
      <c r="AF22" s="118"/>
      <c r="AG22" s="119" t="str">
        <f t="shared" si="6"/>
        <v/>
      </c>
      <c r="AH22" s="108" t="str">
        <f t="shared" si="9"/>
        <v/>
      </c>
      <c r="AI22" s="109" t="str">
        <f t="shared" si="10"/>
        <v/>
      </c>
      <c r="AJ22" s="65" t="str">
        <f t="shared" si="11"/>
        <v/>
      </c>
      <c r="AK22" s="122"/>
    </row>
    <row r="23" spans="1:37" ht="15.75" x14ac:dyDescent="0.25">
      <c r="A23" s="58"/>
      <c r="B23" s="58"/>
      <c r="C23" s="58"/>
      <c r="D23" s="59"/>
      <c r="E23" s="61"/>
      <c r="F23" s="62"/>
      <c r="H23" s="113"/>
      <c r="I23" s="14" t="str">
        <f>IF(H23="","",_xlfn.XLOOKUP($H23,'A) Geberfläche'!$A$6:$A$28,'A) Geberfläche'!$B$6:$B$28,"kein Wert",0))</f>
        <v/>
      </c>
      <c r="J23" s="14" t="str">
        <f>IF(H23="","",_xlfn.XLOOKUP($H23,'A) Geberfläche'!$A$6:$A$28,'A) Geberfläche'!$C$6:$C$28,"kein Wert",0))</f>
        <v/>
      </c>
      <c r="K23" s="14" t="str">
        <f>IF(H23="","",_xlfn.XLOOKUP($H23,'A) Geberfläche'!$A$6:$A$28,'A) Geberfläche'!$D$6:$D$28,"kein Wert",0))</f>
        <v/>
      </c>
      <c r="L23" s="14" t="str">
        <f>IF(H23="","",_xlfn.XLOOKUP($H23,'A) Geberfläche'!$A$6:$A$28,'A) Geberfläche'!$F$6:$F$28,"kein Wert",0))</f>
        <v/>
      </c>
      <c r="M23" s="99" t="str">
        <f t="shared" si="7"/>
        <v/>
      </c>
      <c r="N23" s="92" t="str">
        <f>IF(H23="","",_xlfn.XLOOKUP($H23,'A) Geberfläche'!$A$6:$A$28,'A) Geberfläche'!$AG$6:$AG$28,"kein Wert",0))</f>
        <v/>
      </c>
      <c r="O23" s="91" t="str">
        <f>IF(H23="","",_xlfn.XLOOKUP($H23,'A) Geberfläche'!$A$6:$A$28,'A) Geberfläche'!$AN$6:$AN$28,"kein Wert",0))</f>
        <v/>
      </c>
      <c r="P23" s="63"/>
      <c r="Q23" s="105"/>
      <c r="R23" s="105" t="str">
        <f t="shared" si="0"/>
        <v/>
      </c>
      <c r="T23" s="64">
        <v>80</v>
      </c>
      <c r="U23" s="93">
        <f t="shared" si="8"/>
        <v>80</v>
      </c>
      <c r="V23" s="118"/>
      <c r="W23" s="117" t="str">
        <f t="shared" si="1"/>
        <v/>
      </c>
      <c r="X23" s="92" t="str">
        <f>IF(AND(ISNUMBER(F23),ISNUMBER(B23),ISTEXT(A23)),(F23*B23-IFERROR(SUMIF($A$4:A22,A23,$Y$4:Y22),0))/B23,IF(AND(ISNUMBER(E23),ISNUMBER(B23),ISTEXT(A23)),(E23*B23-IFERROR(SUMIF($A$4:A22,A23,$Y$4:Y22),0))/B23,""))</f>
        <v/>
      </c>
      <c r="Y23" s="92" t="str">
        <f t="shared" si="2"/>
        <v/>
      </c>
      <c r="Z23" s="92" t="str">
        <f t="shared" si="3"/>
        <v/>
      </c>
      <c r="AA23" s="16" t="str">
        <f t="shared" si="12"/>
        <v/>
      </c>
      <c r="AB23" s="106" t="str">
        <f t="shared" si="4"/>
        <v/>
      </c>
      <c r="AC23" s="107" t="str">
        <f t="shared" si="5"/>
        <v/>
      </c>
      <c r="AD23" s="15" t="str">
        <f>IFERROR(_xlfn.XLOOKUP(H23,'A) Geberfläche'!$A$6:$A$105,'A) Geberfläche'!$AE$6:$AE$105)*W23/10,"")</f>
        <v/>
      </c>
      <c r="AE23" s="65" t="str">
        <f>IF(AND(ISNUMBER(E23),ISNUMBER(F23),ISNUMBER(AC23),COUNTIF(A23:$A$105,A23)=1),E23-F23+AC23,"")</f>
        <v/>
      </c>
      <c r="AF23" s="118"/>
      <c r="AG23" s="119" t="str">
        <f t="shared" si="6"/>
        <v/>
      </c>
      <c r="AH23" s="108" t="str">
        <f t="shared" si="9"/>
        <v/>
      </c>
      <c r="AI23" s="109" t="str">
        <f t="shared" si="10"/>
        <v/>
      </c>
      <c r="AJ23" s="65" t="str">
        <f t="shared" si="11"/>
        <v/>
      </c>
      <c r="AK23" s="122"/>
    </row>
    <row r="24" spans="1:37" ht="15.75" x14ac:dyDescent="0.25">
      <c r="A24" s="58"/>
      <c r="B24" s="58"/>
      <c r="C24" s="58"/>
      <c r="D24" s="59"/>
      <c r="E24" s="61"/>
      <c r="F24" s="62"/>
      <c r="H24" s="113"/>
      <c r="I24" s="14" t="str">
        <f>IF(H24="","",_xlfn.XLOOKUP($H24,'A) Geberfläche'!$A$6:$A$28,'A) Geberfläche'!$B$6:$B$28,"kein Wert",0))</f>
        <v/>
      </c>
      <c r="J24" s="14" t="str">
        <f>IF(H24="","",_xlfn.XLOOKUP($H24,'A) Geberfläche'!$A$6:$A$28,'A) Geberfläche'!$C$6:$C$28,"kein Wert",0))</f>
        <v/>
      </c>
      <c r="K24" s="14" t="str">
        <f>IF(H24="","",_xlfn.XLOOKUP($H24,'A) Geberfläche'!$A$6:$A$28,'A) Geberfläche'!$D$6:$D$28,"kein Wert",0))</f>
        <v/>
      </c>
      <c r="L24" s="14" t="str">
        <f>IF(H24="","",_xlfn.XLOOKUP($H24,'A) Geberfläche'!$A$6:$A$28,'A) Geberfläche'!$F$6:$F$28,"kein Wert",0))</f>
        <v/>
      </c>
      <c r="M24" s="99" t="str">
        <f t="shared" si="7"/>
        <v/>
      </c>
      <c r="N24" s="92" t="str">
        <f>IF(H24="","",_xlfn.XLOOKUP($H24,'A) Geberfläche'!$A$6:$A$28,'A) Geberfläche'!$AG$6:$AG$28,"kein Wert",0))</f>
        <v/>
      </c>
      <c r="O24" s="91" t="str">
        <f>IF(H24="","",_xlfn.XLOOKUP($H24,'A) Geberfläche'!$A$6:$A$28,'A) Geberfläche'!$AN$6:$AN$28,"kein Wert",0))</f>
        <v/>
      </c>
      <c r="P24" s="63"/>
      <c r="Q24" s="105"/>
      <c r="R24" s="105" t="str">
        <f t="shared" si="0"/>
        <v/>
      </c>
      <c r="T24" s="64">
        <v>80</v>
      </c>
      <c r="U24" s="93">
        <f t="shared" si="8"/>
        <v>80</v>
      </c>
      <c r="V24" s="118"/>
      <c r="W24" s="117" t="str">
        <f t="shared" si="1"/>
        <v/>
      </c>
      <c r="X24" s="92" t="str">
        <f>IF(AND(ISNUMBER(F24),ISNUMBER(B24),ISTEXT(A24)),(F24*B24-IFERROR(SUMIF($A$4:A23,A24,$Y$4:Y23),0))/B24,IF(AND(ISNUMBER(E24),ISNUMBER(B24),ISTEXT(A24)),(E24*B24-IFERROR(SUMIF($A$4:A23,A24,$Y$4:Y23),0))/B24,""))</f>
        <v/>
      </c>
      <c r="Y24" s="92" t="str">
        <f t="shared" si="2"/>
        <v/>
      </c>
      <c r="Z24" s="92" t="str">
        <f t="shared" si="3"/>
        <v/>
      </c>
      <c r="AA24" s="16" t="str">
        <f t="shared" si="12"/>
        <v/>
      </c>
      <c r="AB24" s="106" t="str">
        <f t="shared" si="4"/>
        <v/>
      </c>
      <c r="AC24" s="107" t="str">
        <f t="shared" si="5"/>
        <v/>
      </c>
      <c r="AD24" s="15" t="str">
        <f>IFERROR(_xlfn.XLOOKUP(H24,'A) Geberfläche'!$A$6:$A$105,'A) Geberfläche'!$AE$6:$AE$105)*W24/10,"")</f>
        <v/>
      </c>
      <c r="AE24" s="65" t="str">
        <f>IF(AND(ISNUMBER(E24),ISNUMBER(F24),ISNUMBER(AC24),COUNTIF(A24:$A$105,A24)=1),E24-F24+AC24,"")</f>
        <v/>
      </c>
      <c r="AF24" s="118"/>
      <c r="AG24" s="119" t="str">
        <f t="shared" si="6"/>
        <v/>
      </c>
      <c r="AH24" s="108" t="str">
        <f t="shared" si="9"/>
        <v/>
      </c>
      <c r="AI24" s="109" t="str">
        <f t="shared" si="10"/>
        <v/>
      </c>
      <c r="AJ24" s="65" t="str">
        <f t="shared" si="11"/>
        <v/>
      </c>
      <c r="AK24" s="122"/>
    </row>
    <row r="25" spans="1:37" ht="15.75" x14ac:dyDescent="0.25">
      <c r="A25" s="58"/>
      <c r="B25" s="58"/>
      <c r="C25" s="58"/>
      <c r="D25" s="59"/>
      <c r="E25" s="61"/>
      <c r="F25" s="62"/>
      <c r="H25" s="113"/>
      <c r="I25" s="14" t="str">
        <f>IF(H25="","",_xlfn.XLOOKUP($H25,'A) Geberfläche'!$A$6:$A$28,'A) Geberfläche'!$B$6:$B$28,"kein Wert",0))</f>
        <v/>
      </c>
      <c r="J25" s="14" t="str">
        <f>IF(H25="","",_xlfn.XLOOKUP($H25,'A) Geberfläche'!$A$6:$A$28,'A) Geberfläche'!$C$6:$C$28,"kein Wert",0))</f>
        <v/>
      </c>
      <c r="K25" s="14" t="str">
        <f>IF(H25="","",_xlfn.XLOOKUP($H25,'A) Geberfläche'!$A$6:$A$28,'A) Geberfläche'!$D$6:$D$28,"kein Wert",0))</f>
        <v/>
      </c>
      <c r="L25" s="14" t="str">
        <f>IF(H25="","",_xlfn.XLOOKUP($H25,'A) Geberfläche'!$A$6:$A$28,'A) Geberfläche'!$F$6:$F$28,"kein Wert",0))</f>
        <v/>
      </c>
      <c r="M25" s="99" t="str">
        <f t="shared" si="7"/>
        <v/>
      </c>
      <c r="N25" s="92" t="str">
        <f>IF(H25="","",_xlfn.XLOOKUP($H25,'A) Geberfläche'!$A$6:$A$28,'A) Geberfläche'!$AG$6:$AG$28,"kein Wert",0))</f>
        <v/>
      </c>
      <c r="O25" s="91" t="str">
        <f>IF(H25="","",_xlfn.XLOOKUP($H25,'A) Geberfläche'!$A$6:$A$28,'A) Geberfläche'!$AN$6:$AN$28,"kein Wert",0))</f>
        <v/>
      </c>
      <c r="P25" s="63"/>
      <c r="Q25" s="105"/>
      <c r="R25" s="105" t="str">
        <f t="shared" si="0"/>
        <v/>
      </c>
      <c r="T25" s="64">
        <v>80</v>
      </c>
      <c r="U25" s="93">
        <f t="shared" si="8"/>
        <v>80</v>
      </c>
      <c r="V25" s="118"/>
      <c r="W25" s="117" t="str">
        <f t="shared" si="1"/>
        <v/>
      </c>
      <c r="X25" s="92" t="str">
        <f>IF(AND(ISNUMBER(F25),ISNUMBER(B25),ISTEXT(A25)),(F25*B25-IFERROR(SUMIF($A$4:A24,A25,$Y$4:Y24),0))/B25,IF(AND(ISNUMBER(E25),ISNUMBER(B25),ISTEXT(A25)),(E25*B25-IFERROR(SUMIF($A$4:A24,A25,$Y$4:Y24),0))/B25,""))</f>
        <v/>
      </c>
      <c r="Y25" s="92" t="str">
        <f t="shared" si="2"/>
        <v/>
      </c>
      <c r="Z25" s="92" t="str">
        <f t="shared" si="3"/>
        <v/>
      </c>
      <c r="AA25" s="16" t="str">
        <f t="shared" si="12"/>
        <v/>
      </c>
      <c r="AB25" s="106" t="str">
        <f t="shared" si="4"/>
        <v/>
      </c>
      <c r="AC25" s="107" t="str">
        <f t="shared" si="5"/>
        <v/>
      </c>
      <c r="AD25" s="15" t="str">
        <f>IFERROR(_xlfn.XLOOKUP(H25,'A) Geberfläche'!$A$6:$A$105,'A) Geberfläche'!$AE$6:$AE$105)*W25/10,"")</f>
        <v/>
      </c>
      <c r="AE25" s="65" t="str">
        <f>IF(AND(ISNUMBER(E25),ISNUMBER(F25),ISNUMBER(AC25),COUNTIF(A25:$A$105,A25)=1),E25-F25+AC25,"")</f>
        <v/>
      </c>
      <c r="AF25" s="118"/>
      <c r="AG25" s="119" t="str">
        <f t="shared" si="6"/>
        <v/>
      </c>
      <c r="AH25" s="108" t="str">
        <f t="shared" si="9"/>
        <v/>
      </c>
      <c r="AI25" s="109" t="str">
        <f t="shared" si="10"/>
        <v/>
      </c>
      <c r="AJ25" s="65" t="str">
        <f t="shared" si="11"/>
        <v/>
      </c>
      <c r="AK25" s="122"/>
    </row>
    <row r="26" spans="1:37" ht="15.75" x14ac:dyDescent="0.25">
      <c r="A26" s="58"/>
      <c r="B26" s="58"/>
      <c r="C26" s="58"/>
      <c r="D26" s="59"/>
      <c r="E26" s="61"/>
      <c r="F26" s="62"/>
      <c r="H26" s="113"/>
      <c r="I26" s="14" t="str">
        <f>IF(H26="","",_xlfn.XLOOKUP($H26,'A) Geberfläche'!$A$6:$A$28,'A) Geberfläche'!$B$6:$B$28,"kein Wert",0))</f>
        <v/>
      </c>
      <c r="J26" s="14" t="str">
        <f>IF(H26="","",_xlfn.XLOOKUP($H26,'A) Geberfläche'!$A$6:$A$28,'A) Geberfläche'!$C$6:$C$28,"kein Wert",0))</f>
        <v/>
      </c>
      <c r="K26" s="14" t="str">
        <f>IF(H26="","",_xlfn.XLOOKUP($H26,'A) Geberfläche'!$A$6:$A$28,'A) Geberfläche'!$D$6:$D$28,"kein Wert",0))</f>
        <v/>
      </c>
      <c r="L26" s="14" t="str">
        <f>IF(H26="","",_xlfn.XLOOKUP($H26,'A) Geberfläche'!$A$6:$A$28,'A) Geberfläche'!$F$6:$F$28,"kein Wert",0))</f>
        <v/>
      </c>
      <c r="M26" s="99" t="str">
        <f t="shared" si="7"/>
        <v/>
      </c>
      <c r="N26" s="92" t="str">
        <f>IF(H26="","",_xlfn.XLOOKUP($H26,'A) Geberfläche'!$A$6:$A$28,'A) Geberfläche'!$AG$6:$AG$28,"kein Wert",0))</f>
        <v/>
      </c>
      <c r="O26" s="91" t="str">
        <f>IF(H26="","",_xlfn.XLOOKUP($H26,'A) Geberfläche'!$A$6:$A$28,'A) Geberfläche'!$AN$6:$AN$28,"kein Wert",0))</f>
        <v/>
      </c>
      <c r="P26" s="63"/>
      <c r="Q26" s="105"/>
      <c r="R26" s="105" t="str">
        <f t="shared" si="0"/>
        <v/>
      </c>
      <c r="T26" s="64">
        <v>80</v>
      </c>
      <c r="U26" s="93">
        <f t="shared" si="8"/>
        <v>80</v>
      </c>
      <c r="V26" s="118"/>
      <c r="W26" s="117" t="str">
        <f t="shared" si="1"/>
        <v/>
      </c>
      <c r="X26" s="92" t="str">
        <f>IF(AND(ISNUMBER(F26),ISNUMBER(B26),ISTEXT(A26)),(F26*B26-IFERROR(SUMIF($A$4:A25,A26,$Y$4:Y25),0))/B26,IF(AND(ISNUMBER(E26),ISNUMBER(B26),ISTEXT(A26)),(E26*B26-IFERROR(SUMIF($A$4:A25,A26,$Y$4:Y25),0))/B26,""))</f>
        <v/>
      </c>
      <c r="Y26" s="92" t="str">
        <f t="shared" si="2"/>
        <v/>
      </c>
      <c r="Z26" s="92" t="str">
        <f t="shared" si="3"/>
        <v/>
      </c>
      <c r="AA26" s="16" t="str">
        <f t="shared" si="12"/>
        <v/>
      </c>
      <c r="AB26" s="106" t="str">
        <f t="shared" si="4"/>
        <v/>
      </c>
      <c r="AC26" s="107" t="str">
        <f t="shared" si="5"/>
        <v/>
      </c>
      <c r="AD26" s="15" t="str">
        <f>IFERROR(_xlfn.XLOOKUP(H26,'A) Geberfläche'!$A$6:$A$105,'A) Geberfläche'!$AE$6:$AE$105)*W26/10,"")</f>
        <v/>
      </c>
      <c r="AE26" s="65" t="str">
        <f>IF(AND(ISNUMBER(E26),ISNUMBER(F26),ISNUMBER(AC26),COUNTIF(A26:$A$105,A26)=1),E26-F26+AC26,"")</f>
        <v/>
      </c>
      <c r="AF26" s="118"/>
      <c r="AG26" s="119" t="str">
        <f t="shared" si="6"/>
        <v/>
      </c>
      <c r="AH26" s="108" t="str">
        <f t="shared" si="9"/>
        <v/>
      </c>
      <c r="AI26" s="109" t="str">
        <f t="shared" si="10"/>
        <v/>
      </c>
      <c r="AJ26" s="65" t="str">
        <f t="shared" si="11"/>
        <v/>
      </c>
      <c r="AK26" s="122"/>
    </row>
    <row r="27" spans="1:37" ht="15.75" x14ac:dyDescent="0.25">
      <c r="A27" s="58"/>
      <c r="B27" s="58"/>
      <c r="C27" s="58"/>
      <c r="D27" s="59"/>
      <c r="E27" s="61"/>
      <c r="F27" s="62"/>
      <c r="H27" s="113"/>
      <c r="I27" s="14" t="str">
        <f>IF(H27="","",_xlfn.XLOOKUP($H27,'A) Geberfläche'!$A$6:$A$28,'A) Geberfläche'!$B$6:$B$28,"kein Wert",0))</f>
        <v/>
      </c>
      <c r="J27" s="14" t="str">
        <f>IF(H27="","",_xlfn.XLOOKUP($H27,'A) Geberfläche'!$A$6:$A$28,'A) Geberfläche'!$C$6:$C$28,"kein Wert",0))</f>
        <v/>
      </c>
      <c r="K27" s="14" t="str">
        <f>IF(H27="","",_xlfn.XLOOKUP($H27,'A) Geberfläche'!$A$6:$A$28,'A) Geberfläche'!$D$6:$D$28,"kein Wert",0))</f>
        <v/>
      </c>
      <c r="L27" s="14" t="str">
        <f>IF(H27="","",_xlfn.XLOOKUP($H27,'A) Geberfläche'!$A$6:$A$28,'A) Geberfläche'!$F$6:$F$28,"kein Wert",0))</f>
        <v/>
      </c>
      <c r="M27" s="99" t="str">
        <f t="shared" si="7"/>
        <v/>
      </c>
      <c r="N27" s="92" t="str">
        <f>IF(H27="","",_xlfn.XLOOKUP($H27,'A) Geberfläche'!$A$6:$A$28,'A) Geberfläche'!$AG$6:$AG$28,"kein Wert",0))</f>
        <v/>
      </c>
      <c r="O27" s="91" t="str">
        <f>IF(H27="","",_xlfn.XLOOKUP($H27,'A) Geberfläche'!$A$6:$A$28,'A) Geberfläche'!$AN$6:$AN$28,"kein Wert",0))</f>
        <v/>
      </c>
      <c r="P27" s="63"/>
      <c r="Q27" s="105"/>
      <c r="R27" s="105" t="str">
        <f t="shared" si="0"/>
        <v/>
      </c>
      <c r="T27" s="64">
        <v>80</v>
      </c>
      <c r="U27" s="93">
        <f t="shared" si="8"/>
        <v>80</v>
      </c>
      <c r="V27" s="118"/>
      <c r="W27" s="117" t="str">
        <f t="shared" si="1"/>
        <v/>
      </c>
      <c r="X27" s="92" t="str">
        <f>IF(AND(ISNUMBER(F27),ISNUMBER(B27),ISTEXT(A27)),(F27*B27-IFERROR(SUMIF($A$4:A26,A27,$Y$4:Y26),0))/B27,IF(AND(ISNUMBER(E27),ISNUMBER(B27),ISTEXT(A27)),(E27*B27-IFERROR(SUMIF($A$4:A26,A27,$Y$4:Y26),0))/B27,""))</f>
        <v/>
      </c>
      <c r="Y27" s="92" t="str">
        <f t="shared" si="2"/>
        <v/>
      </c>
      <c r="Z27" s="92" t="str">
        <f t="shared" si="3"/>
        <v/>
      </c>
      <c r="AA27" s="16" t="str">
        <f t="shared" si="12"/>
        <v/>
      </c>
      <c r="AB27" s="106" t="str">
        <f t="shared" si="4"/>
        <v/>
      </c>
      <c r="AC27" s="107" t="str">
        <f t="shared" si="5"/>
        <v/>
      </c>
      <c r="AD27" s="15" t="str">
        <f>IFERROR(_xlfn.XLOOKUP(H27,'A) Geberfläche'!$A$6:$A$105,'A) Geberfläche'!$AE$6:$AE$105)*W27/10,"")</f>
        <v/>
      </c>
      <c r="AE27" s="65" t="str">
        <f>IF(AND(ISNUMBER(E27),ISNUMBER(F27),ISNUMBER(AC27),COUNTIF(A27:$A$105,A27)=1),E27-F27+AC27,"")</f>
        <v/>
      </c>
      <c r="AF27" s="118"/>
      <c r="AG27" s="119" t="str">
        <f t="shared" si="6"/>
        <v/>
      </c>
      <c r="AH27" s="108" t="str">
        <f t="shared" si="9"/>
        <v/>
      </c>
      <c r="AI27" s="109" t="str">
        <f t="shared" si="10"/>
        <v/>
      </c>
      <c r="AJ27" s="65" t="str">
        <f t="shared" si="11"/>
        <v/>
      </c>
      <c r="AK27" s="122"/>
    </row>
    <row r="28" spans="1:37" ht="15.75" x14ac:dyDescent="0.25">
      <c r="A28" s="58"/>
      <c r="B28" s="58"/>
      <c r="C28" s="58"/>
      <c r="D28" s="59"/>
      <c r="E28" s="61"/>
      <c r="F28" s="62"/>
      <c r="H28" s="113"/>
      <c r="I28" s="14" t="str">
        <f>IF(H28="","",_xlfn.XLOOKUP($H28,'A) Geberfläche'!$A$6:$A$28,'A) Geberfläche'!$B$6:$B$28,"kein Wert",0))</f>
        <v/>
      </c>
      <c r="J28" s="14" t="str">
        <f>IF(H28="","",_xlfn.XLOOKUP($H28,'A) Geberfläche'!$A$6:$A$28,'A) Geberfläche'!$C$6:$C$28,"kein Wert",0))</f>
        <v/>
      </c>
      <c r="K28" s="14" t="str">
        <f>IF(H28="","",_xlfn.XLOOKUP($H28,'A) Geberfläche'!$A$6:$A$28,'A) Geberfläche'!$D$6:$D$28,"kein Wert",0))</f>
        <v/>
      </c>
      <c r="L28" s="14" t="str">
        <f>IF(H28="","",_xlfn.XLOOKUP($H28,'A) Geberfläche'!$A$6:$A$28,'A) Geberfläche'!$F$6:$F$28,"kein Wert",0))</f>
        <v/>
      </c>
      <c r="M28" s="99" t="str">
        <f t="shared" si="7"/>
        <v/>
      </c>
      <c r="N28" s="92" t="str">
        <f>IF(H28="","",_xlfn.XLOOKUP($H28,'A) Geberfläche'!$A$6:$A$28,'A) Geberfläche'!$AG$6:$AG$28,"kein Wert",0))</f>
        <v/>
      </c>
      <c r="O28" s="91" t="str">
        <f>IF(H28="","",_xlfn.XLOOKUP($H28,'A) Geberfläche'!$A$6:$A$28,'A) Geberfläche'!$AN$6:$AN$28,"kein Wert",0))</f>
        <v/>
      </c>
      <c r="P28" s="63"/>
      <c r="Q28" s="105"/>
      <c r="R28" s="105" t="str">
        <f t="shared" si="0"/>
        <v/>
      </c>
      <c r="T28" s="64">
        <v>80</v>
      </c>
      <c r="U28" s="93">
        <f t="shared" si="8"/>
        <v>80</v>
      </c>
      <c r="V28" s="118"/>
      <c r="W28" s="117" t="str">
        <f t="shared" si="1"/>
        <v/>
      </c>
      <c r="X28" s="92" t="str">
        <f>IF(AND(ISNUMBER(F28),ISNUMBER(B28),ISTEXT(A28)),(F28*B28-IFERROR(SUMIF($A$4:A27,A28,$Y$4:Y27),0))/B28,IF(AND(ISNUMBER(E28),ISNUMBER(B28),ISTEXT(A28)),(E28*B28-IFERROR(SUMIF($A$4:A27,A28,$Y$4:Y27),0))/B28,""))</f>
        <v/>
      </c>
      <c r="Y28" s="92" t="str">
        <f t="shared" si="2"/>
        <v/>
      </c>
      <c r="Z28" s="92" t="str">
        <f t="shared" si="3"/>
        <v/>
      </c>
      <c r="AA28" s="16" t="str">
        <f t="shared" si="12"/>
        <v/>
      </c>
      <c r="AB28" s="106" t="str">
        <f t="shared" si="4"/>
        <v/>
      </c>
      <c r="AC28" s="107" t="str">
        <f t="shared" si="5"/>
        <v/>
      </c>
      <c r="AD28" s="15" t="str">
        <f>IFERROR(_xlfn.XLOOKUP(H28,'A) Geberfläche'!$A$6:$A$105,'A) Geberfläche'!$AE$6:$AE$105)*W28/10,"")</f>
        <v/>
      </c>
      <c r="AE28" s="65" t="str">
        <f>IF(AND(ISNUMBER(E28),ISNUMBER(F28),ISNUMBER(AC28),COUNTIF(A28:$A$105,A28)=1),E28-F28+AC28,"")</f>
        <v/>
      </c>
      <c r="AF28" s="118"/>
      <c r="AG28" s="119" t="str">
        <f t="shared" si="6"/>
        <v/>
      </c>
      <c r="AH28" s="108" t="str">
        <f t="shared" si="9"/>
        <v/>
      </c>
      <c r="AI28" s="120"/>
      <c r="AJ28" s="65" t="str">
        <f t="shared" si="11"/>
        <v/>
      </c>
      <c r="AK28" s="122"/>
    </row>
    <row r="29" spans="1:37" ht="15.75" x14ac:dyDescent="0.25">
      <c r="A29" s="58"/>
      <c r="B29" s="58"/>
      <c r="C29" s="58"/>
      <c r="D29" s="59"/>
      <c r="E29" s="61"/>
      <c r="F29" s="62"/>
      <c r="H29" s="113"/>
      <c r="I29" s="14" t="str">
        <f>IF(H29="","",_xlfn.XLOOKUP($H29,'A) Geberfläche'!$A$6:$A$28,'A) Geberfläche'!$B$6:$B$28,"kein Wert",0))</f>
        <v/>
      </c>
      <c r="J29" s="14" t="str">
        <f>IF(H29="","",_xlfn.XLOOKUP($H29,'A) Geberfläche'!$A$6:$A$28,'A) Geberfläche'!$C$6:$C$28,"kein Wert",0))</f>
        <v/>
      </c>
      <c r="K29" s="14" t="str">
        <f>IF(H29="","",_xlfn.XLOOKUP($H29,'A) Geberfläche'!$A$6:$A$28,'A) Geberfläche'!$D$6:$D$28,"kein Wert",0))</f>
        <v/>
      </c>
      <c r="L29" s="14" t="str">
        <f>IF(H29="","",_xlfn.XLOOKUP($H29,'A) Geberfläche'!$A$6:$A$28,'A) Geberfläche'!$F$6:$F$28,"kein Wert",0))</f>
        <v/>
      </c>
      <c r="M29" s="99" t="str">
        <f t="shared" si="7"/>
        <v/>
      </c>
      <c r="N29" s="92" t="str">
        <f>IF(H29="","",_xlfn.XLOOKUP($H29,'A) Geberfläche'!$A$6:$A$28,'A) Geberfläche'!$AG$6:$AG$28,"kein Wert",0))</f>
        <v/>
      </c>
      <c r="O29" s="91" t="str">
        <f>IF(H29="","",_xlfn.XLOOKUP($H29,'A) Geberfläche'!$A$6:$A$28,'A) Geberfläche'!$AN$6:$AN$28,"kein Wert",0))</f>
        <v/>
      </c>
      <c r="P29" s="63"/>
      <c r="Q29" s="105"/>
      <c r="R29" s="105" t="str">
        <f t="shared" si="0"/>
        <v/>
      </c>
      <c r="T29" s="64">
        <v>80</v>
      </c>
      <c r="U29" s="93">
        <f t="shared" si="8"/>
        <v>80</v>
      </c>
      <c r="V29" s="118"/>
      <c r="W29" s="117" t="str">
        <f t="shared" si="1"/>
        <v/>
      </c>
      <c r="X29" s="92" t="str">
        <f>IF(AND(ISNUMBER(F29),ISNUMBER(B29),ISTEXT(A29)),(F29*B29-IFERROR(SUMIF($A$4:A28,A29,$Y$4:Y28),0))/B29,IF(AND(ISNUMBER(E29),ISNUMBER(B29),ISTEXT(A29)),(E29*B29-IFERROR(SUMIF($A$4:A28,A29,$Y$4:Y28),0))/B29,""))</f>
        <v/>
      </c>
      <c r="Y29" s="92" t="str">
        <f t="shared" si="2"/>
        <v/>
      </c>
      <c r="Z29" s="92" t="str">
        <f t="shared" si="3"/>
        <v/>
      </c>
      <c r="AA29" s="16" t="str">
        <f t="shared" si="12"/>
        <v/>
      </c>
      <c r="AB29" s="106" t="str">
        <f t="shared" si="4"/>
        <v/>
      </c>
      <c r="AC29" s="107" t="str">
        <f t="shared" si="5"/>
        <v/>
      </c>
      <c r="AD29" s="15" t="str">
        <f>IFERROR(_xlfn.XLOOKUP(H29,'A) Geberfläche'!$A$6:$A$105,'A) Geberfläche'!$AE$6:$AE$105)*W29/10,"")</f>
        <v/>
      </c>
      <c r="AE29" s="65" t="str">
        <f>IF(AND(ISNUMBER(E29),ISNUMBER(F29),ISNUMBER(AC29),COUNTIF(A29:$A$105,A29)=1),E29-F29+AC29,"")</f>
        <v/>
      </c>
      <c r="AF29" s="118"/>
      <c r="AG29" s="119" t="str">
        <f t="shared" si="6"/>
        <v/>
      </c>
      <c r="AH29" s="108" t="str">
        <f t="shared" si="9"/>
        <v/>
      </c>
      <c r="AI29" s="120"/>
      <c r="AJ29" s="65" t="str">
        <f t="shared" si="11"/>
        <v/>
      </c>
      <c r="AK29" s="122"/>
    </row>
    <row r="30" spans="1:37" ht="15.75" x14ac:dyDescent="0.25">
      <c r="A30" s="58"/>
      <c r="B30" s="58"/>
      <c r="C30" s="58"/>
      <c r="D30" s="59"/>
      <c r="E30" s="61"/>
      <c r="F30" s="62"/>
      <c r="H30" s="113"/>
      <c r="I30" s="14" t="str">
        <f>IF(H30="","",_xlfn.XLOOKUP($H30,'A) Geberfläche'!$A$6:$A$28,'A) Geberfläche'!$B$6:$B$28,"kein Wert",0))</f>
        <v/>
      </c>
      <c r="J30" s="14" t="str">
        <f>IF(H30="","",_xlfn.XLOOKUP($H30,'A) Geberfläche'!$A$6:$A$28,'A) Geberfläche'!$C$6:$C$28,"kein Wert",0))</f>
        <v/>
      </c>
      <c r="K30" s="14" t="str">
        <f>IF(H30="","",_xlfn.XLOOKUP($H30,'A) Geberfläche'!$A$6:$A$28,'A) Geberfläche'!$D$6:$D$28,"kein Wert",0))</f>
        <v/>
      </c>
      <c r="L30" s="14" t="str">
        <f>IF(H30="","",_xlfn.XLOOKUP($H30,'A) Geberfläche'!$A$6:$A$28,'A) Geberfläche'!$F$6:$F$28,"kein Wert",0))</f>
        <v/>
      </c>
      <c r="M30" s="99" t="str">
        <f t="shared" si="7"/>
        <v/>
      </c>
      <c r="N30" s="92" t="str">
        <f>IF(H30="","",_xlfn.XLOOKUP($H30,'A) Geberfläche'!$A$6:$A$28,'A) Geberfläche'!$AG$6:$AG$28,"kein Wert",0))</f>
        <v/>
      </c>
      <c r="O30" s="91" t="str">
        <f>IF(H30="","",_xlfn.XLOOKUP($H30,'A) Geberfläche'!$A$6:$A$28,'A) Geberfläche'!$AN$6:$AN$28,"kein Wert",0))</f>
        <v/>
      </c>
      <c r="P30" s="63"/>
      <c r="Q30" s="105"/>
      <c r="R30" s="105" t="str">
        <f t="shared" si="0"/>
        <v/>
      </c>
      <c r="T30" s="64">
        <v>80</v>
      </c>
      <c r="U30" s="93">
        <f t="shared" si="8"/>
        <v>80</v>
      </c>
      <c r="V30" s="118"/>
      <c r="W30" s="117" t="str">
        <f t="shared" si="1"/>
        <v/>
      </c>
      <c r="X30" s="92" t="str">
        <f>IF(AND(ISNUMBER(F30),ISNUMBER(B30),ISTEXT(A30)),(F30*B30-IFERROR(SUMIF($A$4:A29,A30,$Y$4:Y29),0))/B30,IF(AND(ISNUMBER(E30),ISNUMBER(B30),ISTEXT(A30)),(E30*B30-IFERROR(SUMIF($A$4:A29,A30,$Y$4:Y29),0))/B30,""))</f>
        <v/>
      </c>
      <c r="Y30" s="92" t="str">
        <f t="shared" si="2"/>
        <v/>
      </c>
      <c r="Z30" s="92" t="str">
        <f t="shared" si="3"/>
        <v/>
      </c>
      <c r="AA30" s="16" t="str">
        <f t="shared" si="12"/>
        <v/>
      </c>
      <c r="AB30" s="106" t="str">
        <f t="shared" si="4"/>
        <v/>
      </c>
      <c r="AC30" s="107" t="str">
        <f t="shared" si="5"/>
        <v/>
      </c>
      <c r="AD30" s="15" t="str">
        <f>IFERROR(_xlfn.XLOOKUP(H30,'A) Geberfläche'!$A$6:$A$105,'A) Geberfläche'!$AE$6:$AE$105)*W30/10,"")</f>
        <v/>
      </c>
      <c r="AE30" s="65" t="str">
        <f>IF(AND(ISNUMBER(E30),ISNUMBER(F30),ISNUMBER(AC30),COUNTIF(A30:$A$105,A30)=1),E30-F30+AC30,"")</f>
        <v/>
      </c>
      <c r="AF30" s="118"/>
      <c r="AG30" s="119" t="str">
        <f t="shared" si="6"/>
        <v/>
      </c>
      <c r="AH30" s="108" t="str">
        <f t="shared" si="9"/>
        <v/>
      </c>
      <c r="AI30" s="120"/>
      <c r="AJ30" s="65" t="str">
        <f t="shared" si="11"/>
        <v/>
      </c>
      <c r="AK30" s="122"/>
    </row>
    <row r="31" spans="1:37" ht="15.75" x14ac:dyDescent="0.25">
      <c r="A31" s="58"/>
      <c r="B31" s="58"/>
      <c r="C31" s="58"/>
      <c r="D31" s="59"/>
      <c r="E31" s="61"/>
      <c r="F31" s="62"/>
      <c r="H31" s="113"/>
      <c r="I31" s="14" t="str">
        <f>IF(H31="","",_xlfn.XLOOKUP($H31,'A) Geberfläche'!$A$6:$A$28,'A) Geberfläche'!$B$6:$B$28,"kein Wert",0))</f>
        <v/>
      </c>
      <c r="J31" s="14" t="str">
        <f>IF(H31="","",_xlfn.XLOOKUP($H31,'A) Geberfläche'!$A$6:$A$28,'A) Geberfläche'!$C$6:$C$28,"kein Wert",0))</f>
        <v/>
      </c>
      <c r="K31" s="14" t="str">
        <f>IF(H31="","",_xlfn.XLOOKUP($H31,'A) Geberfläche'!$A$6:$A$28,'A) Geberfläche'!$D$6:$D$28,"kein Wert",0))</f>
        <v/>
      </c>
      <c r="L31" s="14" t="str">
        <f>IF(H31="","",_xlfn.XLOOKUP($H31,'A) Geberfläche'!$A$6:$A$28,'A) Geberfläche'!$F$6:$F$28,"kein Wert",0))</f>
        <v/>
      </c>
      <c r="M31" s="99" t="str">
        <f t="shared" si="7"/>
        <v/>
      </c>
      <c r="N31" s="92" t="str">
        <f>IF(H31="","",_xlfn.XLOOKUP($H31,'A) Geberfläche'!$A$6:$A$28,'A) Geberfläche'!$AG$6:$AG$28,"kein Wert",0))</f>
        <v/>
      </c>
      <c r="O31" s="91" t="str">
        <f>IF(H31="","",_xlfn.XLOOKUP($H31,'A) Geberfläche'!$A$6:$A$28,'A) Geberfläche'!$AN$6:$AN$28,"kein Wert",0))</f>
        <v/>
      </c>
      <c r="P31" s="63"/>
      <c r="Q31" s="105"/>
      <c r="R31" s="105" t="str">
        <f t="shared" si="0"/>
        <v/>
      </c>
      <c r="T31" s="64">
        <v>80</v>
      </c>
      <c r="U31" s="93">
        <f t="shared" si="8"/>
        <v>80</v>
      </c>
      <c r="V31" s="118"/>
      <c r="W31" s="117" t="str">
        <f t="shared" si="1"/>
        <v/>
      </c>
      <c r="X31" s="92" t="str">
        <f>IF(AND(ISNUMBER(F31),ISNUMBER(B31),ISTEXT(A31)),(F31*B31-IFERROR(SUMIF($A$4:A30,A31,$Y$4:Y30),0))/B31,IF(AND(ISNUMBER(E31),ISNUMBER(B31),ISTEXT(A31)),(E31*B31-IFERROR(SUMIF($A$4:A30,A31,$Y$4:Y30),0))/B31,""))</f>
        <v/>
      </c>
      <c r="Y31" s="92" t="str">
        <f t="shared" si="2"/>
        <v/>
      </c>
      <c r="Z31" s="92" t="str">
        <f t="shared" si="3"/>
        <v/>
      </c>
      <c r="AA31" s="16" t="str">
        <f t="shared" si="12"/>
        <v/>
      </c>
      <c r="AB31" s="106" t="str">
        <f t="shared" si="4"/>
        <v/>
      </c>
      <c r="AC31" s="107" t="str">
        <f t="shared" si="5"/>
        <v/>
      </c>
      <c r="AD31" s="15" t="str">
        <f>IFERROR(_xlfn.XLOOKUP(H31,'A) Geberfläche'!$A$6:$A$105,'A) Geberfläche'!$AE$6:$AE$105)*W31/10,"")</f>
        <v/>
      </c>
      <c r="AE31" s="65" t="str">
        <f>IF(AND(ISNUMBER(E31),ISNUMBER(F31),ISNUMBER(AC31),COUNTIF(A31:$A$105,A31)=1),E31-F31+AC31,"")</f>
        <v/>
      </c>
      <c r="AF31" s="118"/>
      <c r="AG31" s="119" t="str">
        <f t="shared" si="6"/>
        <v/>
      </c>
      <c r="AH31" s="108" t="str">
        <f t="shared" si="9"/>
        <v/>
      </c>
      <c r="AI31" s="120"/>
      <c r="AJ31" s="65" t="str">
        <f t="shared" si="11"/>
        <v/>
      </c>
      <c r="AK31" s="122"/>
    </row>
    <row r="32" spans="1:37" ht="15.75" x14ac:dyDescent="0.25">
      <c r="A32" s="58"/>
      <c r="B32" s="58"/>
      <c r="C32" s="58"/>
      <c r="D32" s="59"/>
      <c r="E32" s="61"/>
      <c r="F32" s="62"/>
      <c r="H32" s="113"/>
      <c r="I32" s="14" t="str">
        <f>IF(H32="","",_xlfn.XLOOKUP($H32,'A) Geberfläche'!$A$6:$A$28,'A) Geberfläche'!$B$6:$B$28,"kein Wert",0))</f>
        <v/>
      </c>
      <c r="J32" s="14" t="str">
        <f>IF(H32="","",_xlfn.XLOOKUP($H32,'A) Geberfläche'!$A$6:$A$28,'A) Geberfläche'!$C$6:$C$28,"kein Wert",0))</f>
        <v/>
      </c>
      <c r="K32" s="14" t="str">
        <f>IF(H32="","",_xlfn.XLOOKUP($H32,'A) Geberfläche'!$A$6:$A$28,'A) Geberfläche'!$D$6:$D$28,"kein Wert",0))</f>
        <v/>
      </c>
      <c r="L32" s="14" t="str">
        <f>IF(H32="","",_xlfn.XLOOKUP($H32,'A) Geberfläche'!$A$6:$A$28,'A) Geberfläche'!$F$6:$F$28,"kein Wert",0))</f>
        <v/>
      </c>
      <c r="M32" s="99" t="str">
        <f t="shared" si="7"/>
        <v/>
      </c>
      <c r="N32" s="92" t="str">
        <f>IF(H32="","",_xlfn.XLOOKUP($H32,'A) Geberfläche'!$A$6:$A$28,'A) Geberfläche'!$AG$6:$AG$28,"kein Wert",0))</f>
        <v/>
      </c>
      <c r="O32" s="91" t="str">
        <f>IF(H32="","",_xlfn.XLOOKUP($H32,'A) Geberfläche'!$A$6:$A$28,'A) Geberfläche'!$AN$6:$AN$28,"kein Wert",0))</f>
        <v/>
      </c>
      <c r="P32" s="63"/>
      <c r="Q32" s="105"/>
      <c r="R32" s="105" t="str">
        <f t="shared" si="0"/>
        <v/>
      </c>
      <c r="T32" s="64">
        <v>80</v>
      </c>
      <c r="U32" s="93">
        <f t="shared" si="8"/>
        <v>80</v>
      </c>
      <c r="V32" s="118"/>
      <c r="W32" s="117" t="str">
        <f t="shared" si="1"/>
        <v/>
      </c>
      <c r="X32" s="92" t="str">
        <f>IF(AND(ISNUMBER(F32),ISNUMBER(B32),ISTEXT(A32)),(F32*B32-IFERROR(SUMIF($A$4:A31,A32,$Y$4:Y31),0))/B32,IF(AND(ISNUMBER(E32),ISNUMBER(B32),ISTEXT(A32)),(E32*B32-IFERROR(SUMIF($A$4:A31,A32,$Y$4:Y31),0))/B32,""))</f>
        <v/>
      </c>
      <c r="Y32" s="92" t="str">
        <f t="shared" si="2"/>
        <v/>
      </c>
      <c r="Z32" s="92" t="str">
        <f t="shared" si="3"/>
        <v/>
      </c>
      <c r="AA32" s="16" t="str">
        <f t="shared" si="12"/>
        <v/>
      </c>
      <c r="AB32" s="106" t="str">
        <f t="shared" si="4"/>
        <v/>
      </c>
      <c r="AC32" s="107" t="str">
        <f t="shared" si="5"/>
        <v/>
      </c>
      <c r="AD32" s="15" t="str">
        <f>IFERROR(_xlfn.XLOOKUP(H32,'A) Geberfläche'!$A$6:$A$105,'A) Geberfläche'!$AE$6:$AE$105)*W32/10,"")</f>
        <v/>
      </c>
      <c r="AE32" s="65" t="str">
        <f>IF(AND(ISNUMBER(E32),ISNUMBER(F32),ISNUMBER(AC32),COUNTIF(A32:$A$105,A32)=1),E32-F32+AC32,"")</f>
        <v/>
      </c>
      <c r="AF32" s="118"/>
      <c r="AG32" s="119" t="str">
        <f t="shared" si="6"/>
        <v/>
      </c>
      <c r="AH32" s="108" t="str">
        <f t="shared" si="9"/>
        <v/>
      </c>
      <c r="AI32" s="120"/>
      <c r="AJ32" s="65" t="str">
        <f t="shared" si="11"/>
        <v/>
      </c>
      <c r="AK32" s="122"/>
    </row>
    <row r="33" spans="1:37" ht="15.75" x14ac:dyDescent="0.25">
      <c r="A33" s="58"/>
      <c r="B33" s="58"/>
      <c r="C33" s="58"/>
      <c r="D33" s="59"/>
      <c r="E33" s="61"/>
      <c r="F33" s="62"/>
      <c r="H33" s="113"/>
      <c r="I33" s="14" t="str">
        <f>IF(H33="","",_xlfn.XLOOKUP($H33,'A) Geberfläche'!$A$6:$A$28,'A) Geberfläche'!$B$6:$B$28,"kein Wert",0))</f>
        <v/>
      </c>
      <c r="J33" s="14" t="str">
        <f>IF(H33="","",_xlfn.XLOOKUP($H33,'A) Geberfläche'!$A$6:$A$28,'A) Geberfläche'!$C$6:$C$28,"kein Wert",0))</f>
        <v/>
      </c>
      <c r="K33" s="14" t="str">
        <f>IF(H33="","",_xlfn.XLOOKUP($H33,'A) Geberfläche'!$A$6:$A$28,'A) Geberfläche'!$D$6:$D$28,"kein Wert",0))</f>
        <v/>
      </c>
      <c r="L33" s="14" t="str">
        <f>IF(H33="","",_xlfn.XLOOKUP($H33,'A) Geberfläche'!$A$6:$A$28,'A) Geberfläche'!$F$6:$F$28,"kein Wert",0))</f>
        <v/>
      </c>
      <c r="M33" s="99" t="str">
        <f t="shared" si="7"/>
        <v/>
      </c>
      <c r="N33" s="92" t="str">
        <f>IF(H33="","",_xlfn.XLOOKUP($H33,'A) Geberfläche'!$A$6:$A$28,'A) Geberfläche'!$AG$6:$AG$28,"kein Wert",0))</f>
        <v/>
      </c>
      <c r="O33" s="91" t="str">
        <f>IF(H33="","",_xlfn.XLOOKUP($H33,'A) Geberfläche'!$A$6:$A$28,'A) Geberfläche'!$AN$6:$AN$28,"kein Wert",0))</f>
        <v/>
      </c>
      <c r="P33" s="63"/>
      <c r="Q33" s="105"/>
      <c r="R33" s="105" t="str">
        <f t="shared" si="0"/>
        <v/>
      </c>
      <c r="T33" s="64">
        <v>80</v>
      </c>
      <c r="U33" s="93">
        <f t="shared" si="8"/>
        <v>80</v>
      </c>
      <c r="V33" s="118"/>
      <c r="W33" s="117" t="str">
        <f t="shared" si="1"/>
        <v/>
      </c>
      <c r="X33" s="92" t="str">
        <f>IF(AND(ISNUMBER(F33),ISNUMBER(B33),ISTEXT(A33)),(F33*B33-IFERROR(SUMIF($A$4:A32,A33,$Y$4:Y32),0))/B33,IF(AND(ISNUMBER(E33),ISNUMBER(B33),ISTEXT(A33)),(E33*B33-IFERROR(SUMIF($A$4:A32,A33,$Y$4:Y32),0))/B33,""))</f>
        <v/>
      </c>
      <c r="Y33" s="92" t="str">
        <f t="shared" si="2"/>
        <v/>
      </c>
      <c r="Z33" s="92" t="str">
        <f t="shared" si="3"/>
        <v/>
      </c>
      <c r="AA33" s="16" t="str">
        <f t="shared" si="12"/>
        <v/>
      </c>
      <c r="AB33" s="106" t="str">
        <f t="shared" si="4"/>
        <v/>
      </c>
      <c r="AC33" s="107" t="str">
        <f t="shared" si="5"/>
        <v/>
      </c>
      <c r="AD33" s="15" t="str">
        <f>IFERROR(_xlfn.XLOOKUP(H33,'A) Geberfläche'!$A$6:$A$105,'A) Geberfläche'!$AE$6:$AE$105)*W33/10,"")</f>
        <v/>
      </c>
      <c r="AE33" s="65" t="str">
        <f>IF(AND(ISNUMBER(E33),ISNUMBER(F33),ISNUMBER(AC33),COUNTIF(A33:$A$105,A33)=1),E33-F33+AC33,"")</f>
        <v/>
      </c>
      <c r="AF33" s="118"/>
      <c r="AG33" s="119" t="str">
        <f t="shared" si="6"/>
        <v/>
      </c>
      <c r="AH33" s="108" t="str">
        <f t="shared" si="9"/>
        <v/>
      </c>
      <c r="AI33" s="120"/>
      <c r="AJ33" s="65" t="str">
        <f t="shared" si="11"/>
        <v/>
      </c>
      <c r="AK33" s="122"/>
    </row>
    <row r="34" spans="1:37" ht="15.75" x14ac:dyDescent="0.25">
      <c r="A34" s="58"/>
      <c r="B34" s="58"/>
      <c r="C34" s="58"/>
      <c r="D34" s="59"/>
      <c r="E34" s="61"/>
      <c r="F34" s="62"/>
      <c r="H34" s="113"/>
      <c r="I34" s="14" t="str">
        <f>IF(H34="","",_xlfn.XLOOKUP($H34,'A) Geberfläche'!$A$6:$A$28,'A) Geberfläche'!$B$6:$B$28,"kein Wert",0))</f>
        <v/>
      </c>
      <c r="J34" s="14" t="str">
        <f>IF(H34="","",_xlfn.XLOOKUP($H34,'A) Geberfläche'!$A$6:$A$28,'A) Geberfläche'!$C$6:$C$28,"kein Wert",0))</f>
        <v/>
      </c>
      <c r="K34" s="14" t="str">
        <f>IF(H34="","",_xlfn.XLOOKUP($H34,'A) Geberfläche'!$A$6:$A$28,'A) Geberfläche'!$D$6:$D$28,"kein Wert",0))</f>
        <v/>
      </c>
      <c r="L34" s="14" t="str">
        <f>IF(H34="","",_xlfn.XLOOKUP($H34,'A) Geberfläche'!$A$6:$A$28,'A) Geberfläche'!$F$6:$F$28,"kein Wert",0))</f>
        <v/>
      </c>
      <c r="M34" s="99" t="str">
        <f t="shared" si="7"/>
        <v/>
      </c>
      <c r="N34" s="92" t="str">
        <f>IF(H34="","",_xlfn.XLOOKUP($H34,'A) Geberfläche'!$A$6:$A$28,'A) Geberfläche'!$AG$6:$AG$28,"kein Wert",0))</f>
        <v/>
      </c>
      <c r="O34" s="91" t="str">
        <f>IF(H34="","",_xlfn.XLOOKUP($H34,'A) Geberfläche'!$A$6:$A$28,'A) Geberfläche'!$AN$6:$AN$28,"kein Wert",0))</f>
        <v/>
      </c>
      <c r="P34" s="63"/>
      <c r="Q34" s="105"/>
      <c r="R34" s="105" t="str">
        <f t="shared" si="0"/>
        <v/>
      </c>
      <c r="T34" s="64">
        <v>80</v>
      </c>
      <c r="U34" s="93">
        <f t="shared" si="8"/>
        <v>80</v>
      </c>
      <c r="V34" s="118"/>
      <c r="W34" s="117" t="str">
        <f t="shared" si="1"/>
        <v/>
      </c>
      <c r="X34" s="92" t="str">
        <f>IF(AND(ISNUMBER(F34),ISNUMBER(B34),ISTEXT(A34)),(F34*B34-IFERROR(SUMIF($A$4:A33,A34,$Y$4:Y33),0))/B34,IF(AND(ISNUMBER(E34),ISNUMBER(B34),ISTEXT(A34)),(E34*B34-IFERROR(SUMIF($A$4:A33,A34,$Y$4:Y33),0))/B34,""))</f>
        <v/>
      </c>
      <c r="Y34" s="92" t="str">
        <f t="shared" si="2"/>
        <v/>
      </c>
      <c r="Z34" s="92" t="str">
        <f t="shared" si="3"/>
        <v/>
      </c>
      <c r="AA34" s="16" t="str">
        <f t="shared" si="12"/>
        <v/>
      </c>
      <c r="AB34" s="106" t="str">
        <f t="shared" si="4"/>
        <v/>
      </c>
      <c r="AC34" s="107" t="str">
        <f t="shared" si="5"/>
        <v/>
      </c>
      <c r="AD34" s="15" t="str">
        <f>IFERROR(_xlfn.XLOOKUP(H34,'A) Geberfläche'!$A$6:$A$105,'A) Geberfläche'!$AE$6:$AE$105)*W34/10,"")</f>
        <v/>
      </c>
      <c r="AE34" s="65" t="str">
        <f>IF(AND(ISNUMBER(E34),ISNUMBER(F34),ISNUMBER(AC34),COUNTIF(A34:$A$105,A34)=1),E34-F34+AC34,"")</f>
        <v/>
      </c>
      <c r="AF34" s="118"/>
      <c r="AG34" s="119" t="str">
        <f t="shared" si="6"/>
        <v/>
      </c>
      <c r="AH34" s="108" t="str">
        <f t="shared" si="9"/>
        <v/>
      </c>
      <c r="AI34" s="120"/>
      <c r="AJ34" s="65" t="str">
        <f t="shared" si="11"/>
        <v/>
      </c>
      <c r="AK34" s="122"/>
    </row>
    <row r="35" spans="1:37" ht="15.75" x14ac:dyDescent="0.25">
      <c r="A35" s="58"/>
      <c r="B35" s="58"/>
      <c r="C35" s="58"/>
      <c r="D35" s="59"/>
      <c r="E35" s="61"/>
      <c r="F35" s="62"/>
      <c r="H35" s="113"/>
      <c r="I35" s="14" t="str">
        <f>IF(H35="","",_xlfn.XLOOKUP($H35,'A) Geberfläche'!$A$6:$A$28,'A) Geberfläche'!$B$6:$B$28,"kein Wert",0))</f>
        <v/>
      </c>
      <c r="J35" s="14" t="str">
        <f>IF(H35="","",_xlfn.XLOOKUP($H35,'A) Geberfläche'!$A$6:$A$28,'A) Geberfläche'!$C$6:$C$28,"kein Wert",0))</f>
        <v/>
      </c>
      <c r="K35" s="14" t="str">
        <f>IF(H35="","",_xlfn.XLOOKUP($H35,'A) Geberfläche'!$A$6:$A$28,'A) Geberfläche'!$D$6:$D$28,"kein Wert",0))</f>
        <v/>
      </c>
      <c r="L35" s="14" t="str">
        <f>IF(H35="","",_xlfn.XLOOKUP($H35,'A) Geberfläche'!$A$6:$A$28,'A) Geberfläche'!$F$6:$F$28,"kein Wert",0))</f>
        <v/>
      </c>
      <c r="M35" s="99" t="str">
        <f t="shared" si="7"/>
        <v/>
      </c>
      <c r="N35" s="92" t="str">
        <f>IF(H35="","",_xlfn.XLOOKUP($H35,'A) Geberfläche'!$A$6:$A$28,'A) Geberfläche'!$AG$6:$AG$28,"kein Wert",0))</f>
        <v/>
      </c>
      <c r="O35" s="91" t="str">
        <f>IF(H35="","",_xlfn.XLOOKUP($H35,'A) Geberfläche'!$A$6:$A$28,'A) Geberfläche'!$AN$6:$AN$28,"kein Wert",0))</f>
        <v/>
      </c>
      <c r="P35" s="63"/>
      <c r="Q35" s="105"/>
      <c r="R35" s="105" t="str">
        <f t="shared" si="0"/>
        <v/>
      </c>
      <c r="T35" s="64">
        <v>80</v>
      </c>
      <c r="U35" s="93">
        <f t="shared" si="8"/>
        <v>80</v>
      </c>
      <c r="V35" s="118"/>
      <c r="W35" s="117" t="str">
        <f t="shared" si="1"/>
        <v/>
      </c>
      <c r="X35" s="92" t="str">
        <f>IF(AND(ISNUMBER(F35),ISNUMBER(B35),ISTEXT(A35)),(F35*B35-IFERROR(SUMIF($A$4:A34,A35,$Y$4:Y34),0))/B35,IF(AND(ISNUMBER(E35),ISNUMBER(B35),ISTEXT(A35)),(E35*B35-IFERROR(SUMIF($A$4:A34,A35,$Y$4:Y34),0))/B35,""))</f>
        <v/>
      </c>
      <c r="Y35" s="92" t="str">
        <f t="shared" si="2"/>
        <v/>
      </c>
      <c r="Z35" s="92" t="str">
        <f t="shared" si="3"/>
        <v/>
      </c>
      <c r="AA35" s="16" t="str">
        <f t="shared" si="12"/>
        <v/>
      </c>
      <c r="AB35" s="106" t="str">
        <f t="shared" si="4"/>
        <v/>
      </c>
      <c r="AC35" s="107" t="str">
        <f t="shared" si="5"/>
        <v/>
      </c>
      <c r="AD35" s="15" t="str">
        <f>IFERROR(_xlfn.XLOOKUP(H35,'A) Geberfläche'!$A$6:$A$105,'A) Geberfläche'!$AE$6:$AE$105)*W35/10,"")</f>
        <v/>
      </c>
      <c r="AE35" s="65" t="str">
        <f>IF(AND(ISNUMBER(E35),ISNUMBER(F35),ISNUMBER(AC35),COUNTIF(A35:$A$105,A35)=1),E35-F35+AC35,"")</f>
        <v/>
      </c>
      <c r="AF35" s="118"/>
      <c r="AG35" s="119" t="str">
        <f t="shared" si="6"/>
        <v/>
      </c>
      <c r="AH35" s="108" t="str">
        <f t="shared" si="9"/>
        <v/>
      </c>
      <c r="AI35" s="120"/>
      <c r="AJ35" s="65" t="str">
        <f t="shared" si="11"/>
        <v/>
      </c>
      <c r="AK35" s="122"/>
    </row>
    <row r="36" spans="1:37" ht="15.75" x14ac:dyDescent="0.25">
      <c r="A36" s="58"/>
      <c r="B36" s="58"/>
      <c r="C36" s="58"/>
      <c r="D36" s="59"/>
      <c r="E36" s="61"/>
      <c r="F36" s="62"/>
      <c r="H36" s="113"/>
      <c r="I36" s="14" t="str">
        <f>IF(H36="","",_xlfn.XLOOKUP($H36,'A) Geberfläche'!$A$6:$A$28,'A) Geberfläche'!$B$6:$B$28,"kein Wert",0))</f>
        <v/>
      </c>
      <c r="J36" s="14" t="str">
        <f>IF(H36="","",_xlfn.XLOOKUP($H36,'A) Geberfläche'!$A$6:$A$28,'A) Geberfläche'!$C$6:$C$28,"kein Wert",0))</f>
        <v/>
      </c>
      <c r="K36" s="14" t="str">
        <f>IF(H36="","",_xlfn.XLOOKUP($H36,'A) Geberfläche'!$A$6:$A$28,'A) Geberfläche'!$D$6:$D$28,"kein Wert",0))</f>
        <v/>
      </c>
      <c r="L36" s="14" t="str">
        <f>IF(H36="","",_xlfn.XLOOKUP($H36,'A) Geberfläche'!$A$6:$A$28,'A) Geberfläche'!$F$6:$F$28,"kein Wert",0))</f>
        <v/>
      </c>
      <c r="M36" s="99" t="str">
        <f t="shared" si="7"/>
        <v/>
      </c>
      <c r="N36" s="92" t="str">
        <f>IF(H36="","",_xlfn.XLOOKUP($H36,'A) Geberfläche'!$A$6:$A$28,'A) Geberfläche'!$AG$6:$AG$28,"kein Wert",0))</f>
        <v/>
      </c>
      <c r="O36" s="91" t="str">
        <f>IF(H36="","",_xlfn.XLOOKUP($H36,'A) Geberfläche'!$A$6:$A$28,'A) Geberfläche'!$AN$6:$AN$28,"kein Wert",0))</f>
        <v/>
      </c>
      <c r="P36" s="63"/>
      <c r="Q36" s="105"/>
      <c r="R36" s="105" t="str">
        <f t="shared" si="0"/>
        <v/>
      </c>
      <c r="T36" s="64">
        <v>80</v>
      </c>
      <c r="U36" s="93">
        <f t="shared" si="8"/>
        <v>80</v>
      </c>
      <c r="V36" s="118"/>
      <c r="W36" s="117" t="str">
        <f t="shared" si="1"/>
        <v/>
      </c>
      <c r="X36" s="92" t="str">
        <f>IF(AND(ISNUMBER(F36),ISNUMBER(B36),ISTEXT(A36)),(F36*B36-IFERROR(SUMIF($A$4:A35,A36,$Y$4:Y35),0))/B36,IF(AND(ISNUMBER(E36),ISNUMBER(B36),ISTEXT(A36)),(E36*B36-IFERROR(SUMIF($A$4:A35,A36,$Y$4:Y35),0))/B36,""))</f>
        <v/>
      </c>
      <c r="Y36" s="92" t="str">
        <f t="shared" si="2"/>
        <v/>
      </c>
      <c r="Z36" s="92" t="str">
        <f t="shared" si="3"/>
        <v/>
      </c>
      <c r="AA36" s="16" t="str">
        <f t="shared" si="12"/>
        <v/>
      </c>
      <c r="AB36" s="106" t="str">
        <f t="shared" si="4"/>
        <v/>
      </c>
      <c r="AC36" s="107" t="str">
        <f t="shared" si="5"/>
        <v/>
      </c>
      <c r="AD36" s="15" t="str">
        <f>IFERROR(_xlfn.XLOOKUP(H36,'A) Geberfläche'!$A$6:$A$105,'A) Geberfläche'!$AE$6:$AE$105)*W36/10,"")</f>
        <v/>
      </c>
      <c r="AE36" s="65" t="str">
        <f>IF(AND(ISNUMBER(E36),ISNUMBER(F36),ISNUMBER(AC36),COUNTIF(A36:$A$105,A36)=1),E36-F36+AC36,"")</f>
        <v/>
      </c>
      <c r="AF36" s="118"/>
      <c r="AG36" s="119" t="str">
        <f t="shared" si="6"/>
        <v/>
      </c>
      <c r="AH36" s="108" t="str">
        <f t="shared" si="9"/>
        <v/>
      </c>
      <c r="AI36" s="120"/>
      <c r="AJ36" s="65" t="str">
        <f t="shared" si="11"/>
        <v/>
      </c>
      <c r="AK36" s="122"/>
    </row>
    <row r="37" spans="1:37" ht="15.75" x14ac:dyDescent="0.25">
      <c r="A37" s="58"/>
      <c r="B37" s="58"/>
      <c r="C37" s="58"/>
      <c r="D37" s="59"/>
      <c r="E37" s="61"/>
      <c r="F37" s="62"/>
      <c r="H37" s="113"/>
      <c r="I37" s="14" t="str">
        <f>IF(H37="","",_xlfn.XLOOKUP($H37,'A) Geberfläche'!$A$6:$A$28,'A) Geberfläche'!$B$6:$B$28,"kein Wert",0))</f>
        <v/>
      </c>
      <c r="J37" s="14" t="str">
        <f>IF(H37="","",_xlfn.XLOOKUP($H37,'A) Geberfläche'!$A$6:$A$28,'A) Geberfläche'!$C$6:$C$28,"kein Wert",0))</f>
        <v/>
      </c>
      <c r="K37" s="14" t="str">
        <f>IF(H37="","",_xlfn.XLOOKUP($H37,'A) Geberfläche'!$A$6:$A$28,'A) Geberfläche'!$D$6:$D$28,"kein Wert",0))</f>
        <v/>
      </c>
      <c r="L37" s="14" t="str">
        <f>IF(H37="","",_xlfn.XLOOKUP($H37,'A) Geberfläche'!$A$6:$A$28,'A) Geberfläche'!$F$6:$F$28,"kein Wert",0))</f>
        <v/>
      </c>
      <c r="M37" s="99" t="str">
        <f t="shared" si="7"/>
        <v/>
      </c>
      <c r="N37" s="92" t="str">
        <f>IF(H37="","",_xlfn.XLOOKUP($H37,'A) Geberfläche'!$A$6:$A$28,'A) Geberfläche'!$AG$6:$AG$28,"kein Wert",0))</f>
        <v/>
      </c>
      <c r="O37" s="91" t="str">
        <f>IF(H37="","",_xlfn.XLOOKUP($H37,'A) Geberfläche'!$A$6:$A$28,'A) Geberfläche'!$AN$6:$AN$28,"kein Wert",0))</f>
        <v/>
      </c>
      <c r="P37" s="63"/>
      <c r="Q37" s="105"/>
      <c r="R37" s="105" t="str">
        <f t="shared" si="0"/>
        <v/>
      </c>
      <c r="T37" s="64">
        <v>80</v>
      </c>
      <c r="U37" s="93">
        <f t="shared" si="8"/>
        <v>80</v>
      </c>
      <c r="V37" s="118"/>
      <c r="W37" s="117" t="str">
        <f t="shared" si="1"/>
        <v/>
      </c>
      <c r="X37" s="92" t="str">
        <f>IF(AND(ISNUMBER(F37),ISNUMBER(B37),ISTEXT(A37)),(F37*B37-IFERROR(SUMIF($A$4:A36,A37,$Y$4:Y36),0))/B37,IF(AND(ISNUMBER(E37),ISNUMBER(B37),ISTEXT(A37)),(E37*B37-IFERROR(SUMIF($A$4:A36,A37,$Y$4:Y36),0))/B37,""))</f>
        <v/>
      </c>
      <c r="Y37" s="92" t="str">
        <f t="shared" si="2"/>
        <v/>
      </c>
      <c r="Z37" s="92" t="str">
        <f t="shared" si="3"/>
        <v/>
      </c>
      <c r="AA37" s="16" t="str">
        <f t="shared" si="12"/>
        <v/>
      </c>
      <c r="AB37" s="106" t="str">
        <f t="shared" si="4"/>
        <v/>
      </c>
      <c r="AC37" s="107" t="str">
        <f t="shared" si="5"/>
        <v/>
      </c>
      <c r="AD37" s="15" t="str">
        <f>IFERROR(_xlfn.XLOOKUP(H37,'A) Geberfläche'!$A$6:$A$105,'A) Geberfläche'!$AE$6:$AE$105)*W37/10,"")</f>
        <v/>
      </c>
      <c r="AE37" s="65" t="str">
        <f>IF(AND(ISNUMBER(E37),ISNUMBER(F37),ISNUMBER(AC37),COUNTIF(A37:$A$105,A37)=1),E37-F37+AC37,"")</f>
        <v/>
      </c>
      <c r="AF37" s="118"/>
      <c r="AG37" s="119" t="str">
        <f t="shared" si="6"/>
        <v/>
      </c>
      <c r="AH37" s="108" t="str">
        <f t="shared" si="9"/>
        <v/>
      </c>
      <c r="AI37" s="120"/>
      <c r="AJ37" s="65" t="str">
        <f t="shared" si="11"/>
        <v/>
      </c>
      <c r="AK37" s="122"/>
    </row>
    <row r="38" spans="1:37" ht="15.75" x14ac:dyDescent="0.25">
      <c r="A38" s="58"/>
      <c r="B38" s="58"/>
      <c r="C38" s="58"/>
      <c r="D38" s="59"/>
      <c r="E38" s="61"/>
      <c r="F38" s="62"/>
      <c r="H38" s="113"/>
      <c r="I38" s="14" t="str">
        <f>IF(H38="","",_xlfn.XLOOKUP($H38,'A) Geberfläche'!$A$6:$A$28,'A) Geberfläche'!$B$6:$B$28,"kein Wert",0))</f>
        <v/>
      </c>
      <c r="J38" s="14" t="str">
        <f>IF(H38="","",_xlfn.XLOOKUP($H38,'A) Geberfläche'!$A$6:$A$28,'A) Geberfläche'!$C$6:$C$28,"kein Wert",0))</f>
        <v/>
      </c>
      <c r="K38" s="14" t="str">
        <f>IF(H38="","",_xlfn.XLOOKUP($H38,'A) Geberfläche'!$A$6:$A$28,'A) Geberfläche'!$D$6:$D$28,"kein Wert",0))</f>
        <v/>
      </c>
      <c r="L38" s="14" t="str">
        <f>IF(H38="","",_xlfn.XLOOKUP($H38,'A) Geberfläche'!$A$6:$A$28,'A) Geberfläche'!$F$6:$F$28,"kein Wert",0))</f>
        <v/>
      </c>
      <c r="M38" s="99" t="str">
        <f t="shared" si="7"/>
        <v/>
      </c>
      <c r="N38" s="92" t="str">
        <f>IF(H38="","",_xlfn.XLOOKUP($H38,'A) Geberfläche'!$A$6:$A$28,'A) Geberfläche'!$AG$6:$AG$28,"kein Wert",0))</f>
        <v/>
      </c>
      <c r="O38" s="91" t="str">
        <f>IF(H38="","",_xlfn.XLOOKUP($H38,'A) Geberfläche'!$A$6:$A$28,'A) Geberfläche'!$AN$6:$AN$28,"kein Wert",0))</f>
        <v/>
      </c>
      <c r="P38" s="63"/>
      <c r="Q38" s="105"/>
      <c r="R38" s="105" t="str">
        <f t="shared" ref="R38:R69" si="13">IFERROR(IF(ISNUMBER(P38),IF(H38=H39,P38-P39,P38),J38),"")</f>
        <v/>
      </c>
      <c r="T38" s="64">
        <v>80</v>
      </c>
      <c r="U38" s="93">
        <f t="shared" si="8"/>
        <v>80</v>
      </c>
      <c r="V38" s="118"/>
      <c r="W38" s="117" t="str">
        <f t="shared" ref="W38:W69" si="14">IF(AND(ISNUMBER(F38),ISNUMBER(M38)),F38/(M38*(U38/100)),IF(ISNUMBER(M38),E38/(M38*(U38/100)),""))</f>
        <v/>
      </c>
      <c r="X38" s="92" t="str">
        <f>IF(AND(ISNUMBER(F38),ISNUMBER(B38),ISTEXT(A38)),(F38*B38-IFERROR(SUMIF($A$4:A37,A38,$Y$4:Y37),0))/B38,IF(AND(ISNUMBER(E38),ISNUMBER(B38),ISTEXT(A38)),(E38*B38-IFERROR(SUMIF($A$4:A37,A38,$Y$4:Y37),0))/B38,""))</f>
        <v/>
      </c>
      <c r="Y38" s="92" t="str">
        <f t="shared" ref="Y38:Y69" si="15">IF(AND(ISNUMBER(M38), ISNUMBER(R38)),R38*M38*U38/100,"")</f>
        <v/>
      </c>
      <c r="Z38" s="92" t="str">
        <f t="shared" ref="Z38:Z69" si="16">IF(AND(ISNUMBER(Y38),ISNUMBER(B38)),Y38/B38,"")</f>
        <v/>
      </c>
      <c r="AA38" s="16" t="str">
        <f t="shared" si="12"/>
        <v/>
      </c>
      <c r="AB38" s="106" t="str">
        <f t="shared" ref="AB38:AB69" si="17">IF(AND(ISNUMBER(B38),ISNUMBER(M38)),MAX(0,((Z38-X38)*B38/(U38/100))/M38),"")</f>
        <v/>
      </c>
      <c r="AC38" s="107" t="str">
        <f t="shared" ref="AC38:AC69" si="18">IF(AND(ISNUMBER(X38),ISNUMBER(Z38)),MAX(0,X38-Z38),"")</f>
        <v/>
      </c>
      <c r="AD38" s="15" t="str">
        <f>IFERROR(_xlfn.XLOOKUP(H38,'A) Geberfläche'!$A$6:$A$105,'A) Geberfläche'!$AE$6:$AE$105)*W38/10,"")</f>
        <v/>
      </c>
      <c r="AE38" s="65" t="str">
        <f>IF(AND(ISNUMBER(E38),ISNUMBER(F38),ISNUMBER(AC38),COUNTIF(A38:$A$105,A38)=1),E38-F38+AC38,"")</f>
        <v/>
      </c>
      <c r="AF38" s="118"/>
      <c r="AG38" s="119" t="str">
        <f t="shared" ref="AG38:AG69" si="19">O38</f>
        <v/>
      </c>
      <c r="AH38" s="108" t="str">
        <f t="shared" ref="AH38:AH69" si="20">IF(AND(ISNUMBER(N38),ISNUMBER(O38)),((N38-O38)/O38*(-1)),"")</f>
        <v/>
      </c>
      <c r="AI38" s="120"/>
      <c r="AJ38" s="65" t="str">
        <f t="shared" si="11"/>
        <v/>
      </c>
      <c r="AK38" s="122"/>
    </row>
    <row r="39" spans="1:37" ht="15.75" x14ac:dyDescent="0.25">
      <c r="A39" s="58"/>
      <c r="B39" s="58"/>
      <c r="C39" s="58"/>
      <c r="D39" s="59"/>
      <c r="E39" s="61"/>
      <c r="F39" s="62"/>
      <c r="H39" s="113"/>
      <c r="I39" s="14" t="str">
        <f>IF(H39="","",_xlfn.XLOOKUP($H39,'A) Geberfläche'!$A$6:$A$28,'A) Geberfläche'!$B$6:$B$28,"kein Wert",0))</f>
        <v/>
      </c>
      <c r="J39" s="14" t="str">
        <f>IF(H39="","",_xlfn.XLOOKUP($H39,'A) Geberfläche'!$A$6:$A$28,'A) Geberfläche'!$C$6:$C$28,"kein Wert",0))</f>
        <v/>
      </c>
      <c r="K39" s="14" t="str">
        <f>IF(H39="","",_xlfn.XLOOKUP($H39,'A) Geberfläche'!$A$6:$A$28,'A) Geberfläche'!$D$6:$D$28,"kein Wert",0))</f>
        <v/>
      </c>
      <c r="L39" s="14" t="str">
        <f>IF(H39="","",_xlfn.XLOOKUP($H39,'A) Geberfläche'!$A$6:$A$28,'A) Geberfläche'!$F$6:$F$28,"kein Wert",0))</f>
        <v/>
      </c>
      <c r="M39" s="99" t="str">
        <f t="shared" si="7"/>
        <v/>
      </c>
      <c r="N39" s="92" t="str">
        <f>IF(H39="","",_xlfn.XLOOKUP($H39,'A) Geberfläche'!$A$6:$A$28,'A) Geberfläche'!$AG$6:$AG$28,"kein Wert",0))</f>
        <v/>
      </c>
      <c r="O39" s="91" t="str">
        <f>IF(H39="","",_xlfn.XLOOKUP($H39,'A) Geberfläche'!$A$6:$A$28,'A) Geberfläche'!$AN$6:$AN$28,"kein Wert",0))</f>
        <v/>
      </c>
      <c r="P39" s="63"/>
      <c r="Q39" s="105"/>
      <c r="R39" s="105" t="str">
        <f t="shared" si="13"/>
        <v/>
      </c>
      <c r="T39" s="64">
        <v>80</v>
      </c>
      <c r="U39" s="93">
        <f t="shared" si="8"/>
        <v>80</v>
      </c>
      <c r="V39" s="118"/>
      <c r="W39" s="117" t="str">
        <f t="shared" si="14"/>
        <v/>
      </c>
      <c r="X39" s="92" t="str">
        <f>IF(AND(ISNUMBER(F39),ISNUMBER(B39),ISTEXT(A39)),(F39*B39-IFERROR(SUMIF($A$4:A38,A39,$Y$4:Y38),0))/B39,IF(AND(ISNUMBER(E39),ISNUMBER(B39),ISTEXT(A39)),(E39*B39-IFERROR(SUMIF($A$4:A38,A39,$Y$4:Y38),0))/B39,""))</f>
        <v/>
      </c>
      <c r="Y39" s="92" t="str">
        <f t="shared" si="15"/>
        <v/>
      </c>
      <c r="Z39" s="92" t="str">
        <f t="shared" si="16"/>
        <v/>
      </c>
      <c r="AA39" s="16" t="str">
        <f t="shared" si="12"/>
        <v/>
      </c>
      <c r="AB39" s="106" t="str">
        <f t="shared" si="17"/>
        <v/>
      </c>
      <c r="AC39" s="107" t="str">
        <f t="shared" si="18"/>
        <v/>
      </c>
      <c r="AD39" s="15" t="str">
        <f>IFERROR(_xlfn.XLOOKUP(H39,'A) Geberfläche'!$A$6:$A$105,'A) Geberfläche'!$AE$6:$AE$105)*W39/10,"")</f>
        <v/>
      </c>
      <c r="AE39" s="65" t="str">
        <f>IF(AND(ISNUMBER(E39),ISNUMBER(F39),ISNUMBER(AC39),COUNTIF(A39:$A$105,A39)=1),E39-F39+AC39,"")</f>
        <v/>
      </c>
      <c r="AF39" s="118"/>
      <c r="AG39" s="119" t="str">
        <f t="shared" si="19"/>
        <v/>
      </c>
      <c r="AH39" s="108" t="str">
        <f t="shared" si="20"/>
        <v/>
      </c>
      <c r="AI39" s="120"/>
      <c r="AJ39" s="65" t="str">
        <f t="shared" si="11"/>
        <v/>
      </c>
      <c r="AK39" s="122"/>
    </row>
    <row r="40" spans="1:37" ht="15.75" x14ac:dyDescent="0.25">
      <c r="A40" s="58"/>
      <c r="B40" s="58"/>
      <c r="C40" s="58"/>
      <c r="D40" s="59"/>
      <c r="E40" s="61"/>
      <c r="F40" s="62"/>
      <c r="H40" s="113"/>
      <c r="I40" s="14" t="str">
        <f>IF(H40="","",_xlfn.XLOOKUP($H40,'A) Geberfläche'!$A$6:$A$28,'A) Geberfläche'!$B$6:$B$28,"kein Wert",0))</f>
        <v/>
      </c>
      <c r="J40" s="14" t="str">
        <f>IF(H40="","",_xlfn.XLOOKUP($H40,'A) Geberfläche'!$A$6:$A$28,'A) Geberfläche'!$C$6:$C$28,"kein Wert",0))</f>
        <v/>
      </c>
      <c r="K40" s="14" t="str">
        <f>IF(H40="","",_xlfn.XLOOKUP($H40,'A) Geberfläche'!$A$6:$A$28,'A) Geberfläche'!$D$6:$D$28,"kein Wert",0))</f>
        <v/>
      </c>
      <c r="L40" s="14" t="str">
        <f>IF(H40="","",_xlfn.XLOOKUP($H40,'A) Geberfläche'!$A$6:$A$28,'A) Geberfläche'!$F$6:$F$28,"kein Wert",0))</f>
        <v/>
      </c>
      <c r="M40" s="99" t="str">
        <f t="shared" si="7"/>
        <v/>
      </c>
      <c r="N40" s="92" t="str">
        <f>IF(H40="","",_xlfn.XLOOKUP($H40,'A) Geberfläche'!$A$6:$A$28,'A) Geberfläche'!$AG$6:$AG$28,"kein Wert",0))</f>
        <v/>
      </c>
      <c r="O40" s="91" t="str">
        <f>IF(H40="","",_xlfn.XLOOKUP($H40,'A) Geberfläche'!$A$6:$A$28,'A) Geberfläche'!$AN$6:$AN$28,"kein Wert",0))</f>
        <v/>
      </c>
      <c r="P40" s="63"/>
      <c r="Q40" s="105"/>
      <c r="R40" s="105" t="str">
        <f t="shared" si="13"/>
        <v/>
      </c>
      <c r="T40" s="64">
        <v>80</v>
      </c>
      <c r="U40" s="93">
        <f t="shared" si="8"/>
        <v>80</v>
      </c>
      <c r="V40" s="118"/>
      <c r="W40" s="117" t="str">
        <f t="shared" si="14"/>
        <v/>
      </c>
      <c r="X40" s="92" t="str">
        <f>IF(AND(ISNUMBER(F40),ISNUMBER(B40),ISTEXT(A40)),(F40*B40-IFERROR(SUMIF($A$4:A39,A40,$Y$4:Y39),0))/B40,IF(AND(ISNUMBER(E40),ISNUMBER(B40),ISTEXT(A40)),(E40*B40-IFERROR(SUMIF($A$4:A39,A40,$Y$4:Y39),0))/B40,""))</f>
        <v/>
      </c>
      <c r="Y40" s="92" t="str">
        <f t="shared" si="15"/>
        <v/>
      </c>
      <c r="Z40" s="92" t="str">
        <f t="shared" si="16"/>
        <v/>
      </c>
      <c r="AA40" s="16" t="str">
        <f t="shared" si="12"/>
        <v/>
      </c>
      <c r="AB40" s="106" t="str">
        <f t="shared" si="17"/>
        <v/>
      </c>
      <c r="AC40" s="107" t="str">
        <f t="shared" si="18"/>
        <v/>
      </c>
      <c r="AD40" s="15" t="str">
        <f>IFERROR(_xlfn.XLOOKUP(H40,'A) Geberfläche'!$A$6:$A$105,'A) Geberfläche'!$AE$6:$AE$105)*W40/10,"")</f>
        <v/>
      </c>
      <c r="AE40" s="65" t="str">
        <f>IF(AND(ISNUMBER(E40),ISNUMBER(F40),ISNUMBER(AC40),COUNTIF(A40:$A$105,A40)=1),E40-F40+AC40,"")</f>
        <v/>
      </c>
      <c r="AF40" s="118"/>
      <c r="AG40" s="119" t="str">
        <f t="shared" si="19"/>
        <v/>
      </c>
      <c r="AH40" s="108" t="str">
        <f t="shared" si="20"/>
        <v/>
      </c>
      <c r="AI40" s="120"/>
      <c r="AJ40" s="65" t="str">
        <f t="shared" si="11"/>
        <v/>
      </c>
      <c r="AK40" s="122"/>
    </row>
    <row r="41" spans="1:37" ht="15.75" x14ac:dyDescent="0.25">
      <c r="A41" s="58"/>
      <c r="B41" s="58"/>
      <c r="C41" s="58"/>
      <c r="D41" s="59"/>
      <c r="E41" s="61"/>
      <c r="F41" s="62"/>
      <c r="H41" s="113"/>
      <c r="I41" s="14" t="str">
        <f>IF(H41="","",_xlfn.XLOOKUP($H41,'A) Geberfläche'!$A$6:$A$28,'A) Geberfläche'!$B$6:$B$28,"kein Wert",0))</f>
        <v/>
      </c>
      <c r="J41" s="14" t="str">
        <f>IF(H41="","",_xlfn.XLOOKUP($H41,'A) Geberfläche'!$A$6:$A$28,'A) Geberfläche'!$C$6:$C$28,"kein Wert",0))</f>
        <v/>
      </c>
      <c r="K41" s="14" t="str">
        <f>IF(H41="","",_xlfn.XLOOKUP($H41,'A) Geberfläche'!$A$6:$A$28,'A) Geberfläche'!$D$6:$D$28,"kein Wert",0))</f>
        <v/>
      </c>
      <c r="L41" s="14" t="str">
        <f>IF(H41="","",_xlfn.XLOOKUP($H41,'A) Geberfläche'!$A$6:$A$28,'A) Geberfläche'!$F$6:$F$28,"kein Wert",0))</f>
        <v/>
      </c>
      <c r="M41" s="99" t="str">
        <f t="shared" si="7"/>
        <v/>
      </c>
      <c r="N41" s="92" t="str">
        <f>IF(H41="","",_xlfn.XLOOKUP($H41,'A) Geberfläche'!$A$6:$A$28,'A) Geberfläche'!$AG$6:$AG$28,"kein Wert",0))</f>
        <v/>
      </c>
      <c r="O41" s="91" t="str">
        <f>IF(H41="","",_xlfn.XLOOKUP($H41,'A) Geberfläche'!$A$6:$A$28,'A) Geberfläche'!$AN$6:$AN$28,"kein Wert",0))</f>
        <v/>
      </c>
      <c r="P41" s="63"/>
      <c r="Q41" s="105"/>
      <c r="R41" s="105" t="str">
        <f t="shared" si="13"/>
        <v/>
      </c>
      <c r="T41" s="64">
        <v>80</v>
      </c>
      <c r="U41" s="93">
        <f t="shared" si="8"/>
        <v>80</v>
      </c>
      <c r="V41" s="118"/>
      <c r="W41" s="117" t="str">
        <f t="shared" si="14"/>
        <v/>
      </c>
      <c r="X41" s="92" t="str">
        <f>IF(AND(ISNUMBER(F41),ISNUMBER(B41),ISTEXT(A41)),(F41*B41-IFERROR(SUMIF($A$4:A40,A41,$Y$4:Y40),0))/B41,IF(AND(ISNUMBER(E41),ISNUMBER(B41),ISTEXT(A41)),(E41*B41-IFERROR(SUMIF($A$4:A40,A41,$Y$4:Y40),0))/B41,""))</f>
        <v/>
      </c>
      <c r="Y41" s="92" t="str">
        <f t="shared" si="15"/>
        <v/>
      </c>
      <c r="Z41" s="92" t="str">
        <f t="shared" si="16"/>
        <v/>
      </c>
      <c r="AA41" s="16" t="str">
        <f t="shared" si="12"/>
        <v/>
      </c>
      <c r="AB41" s="106" t="str">
        <f t="shared" si="17"/>
        <v/>
      </c>
      <c r="AC41" s="107" t="str">
        <f t="shared" si="18"/>
        <v/>
      </c>
      <c r="AD41" s="15" t="str">
        <f>IFERROR(_xlfn.XLOOKUP(H41,'A) Geberfläche'!$A$6:$A$105,'A) Geberfläche'!$AE$6:$AE$105)*W41/10,"")</f>
        <v/>
      </c>
      <c r="AE41" s="65" t="str">
        <f>IF(AND(ISNUMBER(E41),ISNUMBER(F41),ISNUMBER(AC41),COUNTIF(A41:$A$105,A41)=1),E41-F41+AC41,"")</f>
        <v/>
      </c>
      <c r="AF41" s="118"/>
      <c r="AG41" s="119" t="str">
        <f t="shared" si="19"/>
        <v/>
      </c>
      <c r="AH41" s="108" t="str">
        <f t="shared" si="20"/>
        <v/>
      </c>
      <c r="AI41" s="120"/>
      <c r="AJ41" s="65" t="str">
        <f t="shared" si="11"/>
        <v/>
      </c>
      <c r="AK41" s="122"/>
    </row>
    <row r="42" spans="1:37" ht="15.75" x14ac:dyDescent="0.25">
      <c r="A42" s="58"/>
      <c r="B42" s="58"/>
      <c r="C42" s="58"/>
      <c r="D42" s="59"/>
      <c r="E42" s="61"/>
      <c r="F42" s="62"/>
      <c r="H42" s="113"/>
      <c r="I42" s="14" t="str">
        <f>IF(H42="","",_xlfn.XLOOKUP($H42,'A) Geberfläche'!$A$6:$A$28,'A) Geberfläche'!$B$6:$B$28,"kein Wert",0))</f>
        <v/>
      </c>
      <c r="J42" s="14" t="str">
        <f>IF(H42="","",_xlfn.XLOOKUP($H42,'A) Geberfläche'!$A$6:$A$28,'A) Geberfläche'!$C$6:$C$28,"kein Wert",0))</f>
        <v/>
      </c>
      <c r="K42" s="14" t="str">
        <f>IF(H42="","",_xlfn.XLOOKUP($H42,'A) Geberfläche'!$A$6:$A$28,'A) Geberfläche'!$D$6:$D$28,"kein Wert",0))</f>
        <v/>
      </c>
      <c r="L42" s="14" t="str">
        <f>IF(H42="","",_xlfn.XLOOKUP($H42,'A) Geberfläche'!$A$6:$A$28,'A) Geberfläche'!$F$6:$F$28,"kein Wert",0))</f>
        <v/>
      </c>
      <c r="M42" s="99" t="str">
        <f t="shared" si="7"/>
        <v/>
      </c>
      <c r="N42" s="92" t="str">
        <f>IF(H42="","",_xlfn.XLOOKUP($H42,'A) Geberfläche'!$A$6:$A$28,'A) Geberfläche'!$AG$6:$AG$28,"kein Wert",0))</f>
        <v/>
      </c>
      <c r="O42" s="91" t="str">
        <f>IF(H42="","",_xlfn.XLOOKUP($H42,'A) Geberfläche'!$A$6:$A$28,'A) Geberfläche'!$AN$6:$AN$28,"kein Wert",0))</f>
        <v/>
      </c>
      <c r="P42" s="63"/>
      <c r="Q42" s="105"/>
      <c r="R42" s="105" t="str">
        <f t="shared" si="13"/>
        <v/>
      </c>
      <c r="T42" s="64">
        <v>80</v>
      </c>
      <c r="U42" s="93">
        <f t="shared" si="8"/>
        <v>80</v>
      </c>
      <c r="V42" s="118"/>
      <c r="W42" s="117" t="str">
        <f t="shared" si="14"/>
        <v/>
      </c>
      <c r="X42" s="92" t="str">
        <f>IF(AND(ISNUMBER(F42),ISNUMBER(B42),ISTEXT(A42)),(F42*B42-IFERROR(SUMIF($A$4:A41,A42,$Y$4:Y41),0))/B42,IF(AND(ISNUMBER(E42),ISNUMBER(B42),ISTEXT(A42)),(E42*B42-IFERROR(SUMIF($A$4:A41,A42,$Y$4:Y41),0))/B42,""))</f>
        <v/>
      </c>
      <c r="Y42" s="92" t="str">
        <f t="shared" si="15"/>
        <v/>
      </c>
      <c r="Z42" s="92" t="str">
        <f t="shared" si="16"/>
        <v/>
      </c>
      <c r="AA42" s="16" t="str">
        <f t="shared" si="12"/>
        <v/>
      </c>
      <c r="AB42" s="106" t="str">
        <f t="shared" si="17"/>
        <v/>
      </c>
      <c r="AC42" s="107" t="str">
        <f t="shared" si="18"/>
        <v/>
      </c>
      <c r="AD42" s="15" t="str">
        <f>IFERROR(_xlfn.XLOOKUP(H42,'A) Geberfläche'!$A$6:$A$105,'A) Geberfläche'!$AE$6:$AE$105)*W42/10,"")</f>
        <v/>
      </c>
      <c r="AE42" s="65" t="str">
        <f>IF(AND(ISNUMBER(E42),ISNUMBER(F42),ISNUMBER(AC42),COUNTIF(A42:$A$105,A42)=1),E42-F42+AC42,"")</f>
        <v/>
      </c>
      <c r="AF42" s="118"/>
      <c r="AG42" s="119" t="str">
        <f t="shared" si="19"/>
        <v/>
      </c>
      <c r="AH42" s="108" t="str">
        <f t="shared" si="20"/>
        <v/>
      </c>
      <c r="AI42" s="120"/>
      <c r="AJ42" s="65" t="str">
        <f t="shared" si="11"/>
        <v/>
      </c>
      <c r="AK42" s="122"/>
    </row>
    <row r="43" spans="1:37" ht="15.75" x14ac:dyDescent="0.25">
      <c r="A43" s="58"/>
      <c r="B43" s="58"/>
      <c r="C43" s="58"/>
      <c r="D43" s="59"/>
      <c r="E43" s="61"/>
      <c r="F43" s="62"/>
      <c r="H43" s="113"/>
      <c r="I43" s="14" t="str">
        <f>IF(H43="","",_xlfn.XLOOKUP($H43,'A) Geberfläche'!$A$6:$A$28,'A) Geberfläche'!$B$6:$B$28,"kein Wert",0))</f>
        <v/>
      </c>
      <c r="J43" s="14" t="str">
        <f>IF(H43="","",_xlfn.XLOOKUP($H43,'A) Geberfläche'!$A$6:$A$28,'A) Geberfläche'!$C$6:$C$28,"kein Wert",0))</f>
        <v/>
      </c>
      <c r="K43" s="14" t="str">
        <f>IF(H43="","",_xlfn.XLOOKUP($H43,'A) Geberfläche'!$A$6:$A$28,'A) Geberfläche'!$D$6:$D$28,"kein Wert",0))</f>
        <v/>
      </c>
      <c r="L43" s="14" t="str">
        <f>IF(H43="","",_xlfn.XLOOKUP($H43,'A) Geberfläche'!$A$6:$A$28,'A) Geberfläche'!$F$6:$F$28,"kein Wert",0))</f>
        <v/>
      </c>
      <c r="M43" s="99" t="str">
        <f t="shared" si="7"/>
        <v/>
      </c>
      <c r="N43" s="92" t="str">
        <f>IF(H43="","",_xlfn.XLOOKUP($H43,'A) Geberfläche'!$A$6:$A$28,'A) Geberfläche'!$AG$6:$AG$28,"kein Wert",0))</f>
        <v/>
      </c>
      <c r="O43" s="91" t="str">
        <f>IF(H43="","",_xlfn.XLOOKUP($H43,'A) Geberfläche'!$A$6:$A$28,'A) Geberfläche'!$AN$6:$AN$28,"kein Wert",0))</f>
        <v/>
      </c>
      <c r="P43" s="63"/>
      <c r="Q43" s="105"/>
      <c r="R43" s="105" t="str">
        <f t="shared" si="13"/>
        <v/>
      </c>
      <c r="T43" s="64">
        <v>80</v>
      </c>
      <c r="U43" s="93">
        <f t="shared" si="8"/>
        <v>80</v>
      </c>
      <c r="V43" s="118"/>
      <c r="W43" s="117" t="str">
        <f t="shared" si="14"/>
        <v/>
      </c>
      <c r="X43" s="92" t="str">
        <f>IF(AND(ISNUMBER(F43),ISNUMBER(B43),ISTEXT(A43)),(F43*B43-IFERROR(SUMIF($A$4:A42,A43,$Y$4:Y42),0))/B43,IF(AND(ISNUMBER(E43),ISNUMBER(B43),ISTEXT(A43)),(E43*B43-IFERROR(SUMIF($A$4:A42,A43,$Y$4:Y42),0))/B43,""))</f>
        <v/>
      </c>
      <c r="Y43" s="92" t="str">
        <f t="shared" si="15"/>
        <v/>
      </c>
      <c r="Z43" s="92" t="str">
        <f t="shared" si="16"/>
        <v/>
      </c>
      <c r="AA43" s="16" t="str">
        <f t="shared" si="12"/>
        <v/>
      </c>
      <c r="AB43" s="106" t="str">
        <f t="shared" si="17"/>
        <v/>
      </c>
      <c r="AC43" s="107" t="str">
        <f t="shared" si="18"/>
        <v/>
      </c>
      <c r="AD43" s="15" t="str">
        <f>IFERROR(_xlfn.XLOOKUP(H43,'A) Geberfläche'!$A$6:$A$105,'A) Geberfläche'!$AE$6:$AE$105)*W43/10,"")</f>
        <v/>
      </c>
      <c r="AE43" s="65" t="str">
        <f>IF(AND(ISNUMBER(E43),ISNUMBER(F43),ISNUMBER(AC43),COUNTIF(A43:$A$105,A43)=1),E43-F43+AC43,"")</f>
        <v/>
      </c>
      <c r="AF43" s="118"/>
      <c r="AG43" s="119" t="str">
        <f t="shared" si="19"/>
        <v/>
      </c>
      <c r="AH43" s="108" t="str">
        <f t="shared" si="20"/>
        <v/>
      </c>
      <c r="AI43" s="120"/>
      <c r="AJ43" s="65" t="str">
        <f t="shared" si="11"/>
        <v/>
      </c>
      <c r="AK43" s="122"/>
    </row>
    <row r="44" spans="1:37" ht="15.75" x14ac:dyDescent="0.25">
      <c r="A44" s="58"/>
      <c r="B44" s="58"/>
      <c r="C44" s="58"/>
      <c r="D44" s="59"/>
      <c r="E44" s="61"/>
      <c r="F44" s="62"/>
      <c r="H44" s="113"/>
      <c r="I44" s="14" t="str">
        <f>IF(H44="","",_xlfn.XLOOKUP($H44,'A) Geberfläche'!$A$6:$A$28,'A) Geberfläche'!$B$6:$B$28,"kein Wert",0))</f>
        <v/>
      </c>
      <c r="J44" s="14" t="str">
        <f>IF(H44="","",_xlfn.XLOOKUP($H44,'A) Geberfläche'!$A$6:$A$28,'A) Geberfläche'!$C$6:$C$28,"kein Wert",0))</f>
        <v/>
      </c>
      <c r="K44" s="14" t="str">
        <f>IF(H44="","",_xlfn.XLOOKUP($H44,'A) Geberfläche'!$A$6:$A$28,'A) Geberfläche'!$D$6:$D$28,"kein Wert",0))</f>
        <v/>
      </c>
      <c r="L44" s="14" t="str">
        <f>IF(H44="","",_xlfn.XLOOKUP($H44,'A) Geberfläche'!$A$6:$A$28,'A) Geberfläche'!$F$6:$F$28,"kein Wert",0))</f>
        <v/>
      </c>
      <c r="M44" s="99" t="str">
        <f t="shared" si="7"/>
        <v/>
      </c>
      <c r="N44" s="92" t="str">
        <f>IF(H44="","",_xlfn.XLOOKUP($H44,'A) Geberfläche'!$A$6:$A$28,'A) Geberfläche'!$AG$6:$AG$28,"kein Wert",0))</f>
        <v/>
      </c>
      <c r="O44" s="91" t="str">
        <f>IF(H44="","",_xlfn.XLOOKUP($H44,'A) Geberfläche'!$A$6:$A$28,'A) Geberfläche'!$AN$6:$AN$28,"kein Wert",0))</f>
        <v/>
      </c>
      <c r="P44" s="63"/>
      <c r="Q44" s="105"/>
      <c r="R44" s="105" t="str">
        <f t="shared" si="13"/>
        <v/>
      </c>
      <c r="T44" s="64">
        <v>80</v>
      </c>
      <c r="U44" s="93">
        <f t="shared" si="8"/>
        <v>80</v>
      </c>
      <c r="V44" s="118"/>
      <c r="W44" s="117" t="str">
        <f t="shared" si="14"/>
        <v/>
      </c>
      <c r="X44" s="92" t="str">
        <f>IF(AND(ISNUMBER(F44),ISNUMBER(B44),ISTEXT(A44)),(F44*B44-IFERROR(SUMIF($A$4:A43,A44,$Y$4:Y43),0))/B44,IF(AND(ISNUMBER(E44),ISNUMBER(B44),ISTEXT(A44)),(E44*B44-IFERROR(SUMIF($A$4:A43,A44,$Y$4:Y43),0))/B44,""))</f>
        <v/>
      </c>
      <c r="Y44" s="92" t="str">
        <f t="shared" si="15"/>
        <v/>
      </c>
      <c r="Z44" s="92" t="str">
        <f t="shared" si="16"/>
        <v/>
      </c>
      <c r="AA44" s="16" t="str">
        <f t="shared" si="12"/>
        <v/>
      </c>
      <c r="AB44" s="106" t="str">
        <f t="shared" si="17"/>
        <v/>
      </c>
      <c r="AC44" s="107" t="str">
        <f t="shared" si="18"/>
        <v/>
      </c>
      <c r="AD44" s="15" t="str">
        <f>IFERROR(_xlfn.XLOOKUP(H44,'A) Geberfläche'!$A$6:$A$105,'A) Geberfläche'!$AE$6:$AE$105)*W44/10,"")</f>
        <v/>
      </c>
      <c r="AE44" s="65" t="str">
        <f>IF(AND(ISNUMBER(E44),ISNUMBER(F44),ISNUMBER(AC44),COUNTIF(A44:$A$105,A44)=1),E44-F44+AC44,"")</f>
        <v/>
      </c>
      <c r="AF44" s="118"/>
      <c r="AG44" s="119" t="str">
        <f t="shared" si="19"/>
        <v/>
      </c>
      <c r="AH44" s="108" t="str">
        <f t="shared" si="20"/>
        <v/>
      </c>
      <c r="AI44" s="120"/>
      <c r="AJ44" s="65" t="str">
        <f t="shared" si="11"/>
        <v/>
      </c>
      <c r="AK44" s="122"/>
    </row>
    <row r="45" spans="1:37" ht="15.75" x14ac:dyDescent="0.25">
      <c r="A45" s="58"/>
      <c r="B45" s="58"/>
      <c r="C45" s="58"/>
      <c r="D45" s="59"/>
      <c r="E45" s="61"/>
      <c r="F45" s="62"/>
      <c r="H45" s="113"/>
      <c r="I45" s="14" t="str">
        <f>IF(H45="","",_xlfn.XLOOKUP($H45,'A) Geberfläche'!$A$6:$A$28,'A) Geberfläche'!$B$6:$B$28,"kein Wert",0))</f>
        <v/>
      </c>
      <c r="J45" s="14" t="str">
        <f>IF(H45="","",_xlfn.XLOOKUP($H45,'A) Geberfläche'!$A$6:$A$28,'A) Geberfläche'!$C$6:$C$28,"kein Wert",0))</f>
        <v/>
      </c>
      <c r="K45" s="14" t="str">
        <f>IF(H45="","",_xlfn.XLOOKUP($H45,'A) Geberfläche'!$A$6:$A$28,'A) Geberfläche'!$D$6:$D$28,"kein Wert",0))</f>
        <v/>
      </c>
      <c r="L45" s="14" t="str">
        <f>IF(H45="","",_xlfn.XLOOKUP($H45,'A) Geberfläche'!$A$6:$A$28,'A) Geberfläche'!$F$6:$F$28,"kein Wert",0))</f>
        <v/>
      </c>
      <c r="M45" s="99" t="str">
        <f t="shared" si="7"/>
        <v/>
      </c>
      <c r="N45" s="92" t="str">
        <f>IF(H45="","",_xlfn.XLOOKUP($H45,'A) Geberfläche'!$A$6:$A$28,'A) Geberfläche'!$AG$6:$AG$28,"kein Wert",0))</f>
        <v/>
      </c>
      <c r="O45" s="91" t="str">
        <f>IF(H45="","",_xlfn.XLOOKUP($H45,'A) Geberfläche'!$A$6:$A$28,'A) Geberfläche'!$AN$6:$AN$28,"kein Wert",0))</f>
        <v/>
      </c>
      <c r="P45" s="63"/>
      <c r="Q45" s="105"/>
      <c r="R45" s="105" t="str">
        <f t="shared" si="13"/>
        <v/>
      </c>
      <c r="T45" s="64">
        <v>80</v>
      </c>
      <c r="U45" s="93">
        <f t="shared" si="8"/>
        <v>80</v>
      </c>
      <c r="V45" s="118"/>
      <c r="W45" s="117" t="str">
        <f t="shared" si="14"/>
        <v/>
      </c>
      <c r="X45" s="92" t="str">
        <f>IF(AND(ISNUMBER(F45),ISNUMBER(B45),ISTEXT(A45)),(F45*B45-IFERROR(SUMIF($A$4:A44,A45,$Y$4:Y44),0))/B45,IF(AND(ISNUMBER(E45),ISNUMBER(B45),ISTEXT(A45)),(E45*B45-IFERROR(SUMIF($A$4:A44,A45,$Y$4:Y44),0))/B45,""))</f>
        <v/>
      </c>
      <c r="Y45" s="92" t="str">
        <f t="shared" si="15"/>
        <v/>
      </c>
      <c r="Z45" s="92" t="str">
        <f t="shared" si="16"/>
        <v/>
      </c>
      <c r="AA45" s="16" t="str">
        <f t="shared" si="12"/>
        <v/>
      </c>
      <c r="AB45" s="106" t="str">
        <f t="shared" si="17"/>
        <v/>
      </c>
      <c r="AC45" s="107" t="str">
        <f t="shared" si="18"/>
        <v/>
      </c>
      <c r="AD45" s="15" t="str">
        <f>IFERROR(_xlfn.XLOOKUP(H45,'A) Geberfläche'!$A$6:$A$105,'A) Geberfläche'!$AE$6:$AE$105)*W45/10,"")</f>
        <v/>
      </c>
      <c r="AE45" s="65" t="str">
        <f>IF(AND(ISNUMBER(E45),ISNUMBER(F45),ISNUMBER(AC45),COUNTIF(A45:$A$105,A45)=1),E45-F45+AC45,"")</f>
        <v/>
      </c>
      <c r="AF45" s="118"/>
      <c r="AG45" s="119" t="str">
        <f t="shared" si="19"/>
        <v/>
      </c>
      <c r="AH45" s="108" t="str">
        <f t="shared" si="20"/>
        <v/>
      </c>
      <c r="AI45" s="120"/>
      <c r="AJ45" s="65" t="str">
        <f t="shared" si="11"/>
        <v/>
      </c>
      <c r="AK45" s="122"/>
    </row>
    <row r="46" spans="1:37" ht="15.75" x14ac:dyDescent="0.25">
      <c r="A46" s="58"/>
      <c r="B46" s="58"/>
      <c r="C46" s="58"/>
      <c r="D46" s="59"/>
      <c r="E46" s="61"/>
      <c r="F46" s="62"/>
      <c r="H46" s="113"/>
      <c r="I46" s="14" t="str">
        <f>IF(H46="","",_xlfn.XLOOKUP($H46,'A) Geberfläche'!$A$6:$A$28,'A) Geberfläche'!$B$6:$B$28,"kein Wert",0))</f>
        <v/>
      </c>
      <c r="J46" s="14" t="str">
        <f>IF(H46="","",_xlfn.XLOOKUP($H46,'A) Geberfläche'!$A$6:$A$28,'A) Geberfläche'!$C$6:$C$28,"kein Wert",0))</f>
        <v/>
      </c>
      <c r="K46" s="14" t="str">
        <f>IF(H46="","",_xlfn.XLOOKUP($H46,'A) Geberfläche'!$A$6:$A$28,'A) Geberfläche'!$D$6:$D$28,"kein Wert",0))</f>
        <v/>
      </c>
      <c r="L46" s="14" t="str">
        <f>IF(H46="","",_xlfn.XLOOKUP($H46,'A) Geberfläche'!$A$6:$A$28,'A) Geberfläche'!$F$6:$F$28,"kein Wert",0))</f>
        <v/>
      </c>
      <c r="M46" s="99" t="str">
        <f t="shared" si="7"/>
        <v/>
      </c>
      <c r="N46" s="92" t="str">
        <f>IF(H46="","",_xlfn.XLOOKUP($H46,'A) Geberfläche'!$A$6:$A$28,'A) Geberfläche'!$AG$6:$AG$28,"kein Wert",0))</f>
        <v/>
      </c>
      <c r="O46" s="91" t="str">
        <f>IF(H46="","",_xlfn.XLOOKUP($H46,'A) Geberfläche'!$A$6:$A$28,'A) Geberfläche'!$AN$6:$AN$28,"kein Wert",0))</f>
        <v/>
      </c>
      <c r="P46" s="63"/>
      <c r="Q46" s="105"/>
      <c r="R46" s="105" t="str">
        <f t="shared" si="13"/>
        <v/>
      </c>
      <c r="T46" s="64">
        <v>80</v>
      </c>
      <c r="U46" s="93">
        <f t="shared" si="8"/>
        <v>80</v>
      </c>
      <c r="V46" s="118"/>
      <c r="W46" s="117" t="str">
        <f t="shared" si="14"/>
        <v/>
      </c>
      <c r="X46" s="92" t="str">
        <f>IF(AND(ISNUMBER(F46),ISNUMBER(B46),ISTEXT(A46)),(F46*B46-IFERROR(SUMIF($A$4:A45,A46,$Y$4:Y45),0))/B46,IF(AND(ISNUMBER(E46),ISNUMBER(B46),ISTEXT(A46)),(E46*B46-IFERROR(SUMIF($A$4:A45,A46,$Y$4:Y45),0))/B46,""))</f>
        <v/>
      </c>
      <c r="Y46" s="92" t="str">
        <f t="shared" si="15"/>
        <v/>
      </c>
      <c r="Z46" s="92" t="str">
        <f t="shared" si="16"/>
        <v/>
      </c>
      <c r="AA46" s="16" t="str">
        <f t="shared" si="12"/>
        <v/>
      </c>
      <c r="AB46" s="106" t="str">
        <f t="shared" si="17"/>
        <v/>
      </c>
      <c r="AC46" s="107" t="str">
        <f t="shared" si="18"/>
        <v/>
      </c>
      <c r="AD46" s="15" t="str">
        <f>IFERROR(_xlfn.XLOOKUP(H46,'A) Geberfläche'!$A$6:$A$105,'A) Geberfläche'!$AE$6:$AE$105)*W46/10,"")</f>
        <v/>
      </c>
      <c r="AE46" s="65" t="str">
        <f>IF(AND(ISNUMBER(E46),ISNUMBER(F46),ISNUMBER(AC46),COUNTIF(A46:$A$105,A46)=1),E46-F46+AC46,"")</f>
        <v/>
      </c>
      <c r="AF46" s="118"/>
      <c r="AG46" s="119" t="str">
        <f t="shared" si="19"/>
        <v/>
      </c>
      <c r="AH46" s="108" t="str">
        <f t="shared" si="20"/>
        <v/>
      </c>
      <c r="AI46" s="120"/>
      <c r="AJ46" s="65" t="str">
        <f t="shared" si="11"/>
        <v/>
      </c>
      <c r="AK46" s="122"/>
    </row>
    <row r="47" spans="1:37" ht="15.75" x14ac:dyDescent="0.25">
      <c r="A47" s="58"/>
      <c r="B47" s="58"/>
      <c r="C47" s="58"/>
      <c r="D47" s="59"/>
      <c r="E47" s="61"/>
      <c r="F47" s="62"/>
      <c r="H47" s="113"/>
      <c r="I47" s="14" t="str">
        <f>IF(H47="","",_xlfn.XLOOKUP($H47,'A) Geberfläche'!$A$6:$A$28,'A) Geberfläche'!$B$6:$B$28,"kein Wert",0))</f>
        <v/>
      </c>
      <c r="J47" s="14" t="str">
        <f>IF(H47="","",_xlfn.XLOOKUP($H47,'A) Geberfläche'!$A$6:$A$28,'A) Geberfläche'!$C$6:$C$28,"kein Wert",0))</f>
        <v/>
      </c>
      <c r="K47" s="14" t="str">
        <f>IF(H47="","",_xlfn.XLOOKUP($H47,'A) Geberfläche'!$A$6:$A$28,'A) Geberfläche'!$D$6:$D$28,"kein Wert",0))</f>
        <v/>
      </c>
      <c r="L47" s="14" t="str">
        <f>IF(H47="","",_xlfn.XLOOKUP($H47,'A) Geberfläche'!$A$6:$A$28,'A) Geberfläche'!$F$6:$F$28,"kein Wert",0))</f>
        <v/>
      </c>
      <c r="M47" s="99" t="str">
        <f t="shared" si="7"/>
        <v/>
      </c>
      <c r="N47" s="92" t="str">
        <f>IF(H47="","",_xlfn.XLOOKUP($H47,'A) Geberfläche'!$A$6:$A$28,'A) Geberfläche'!$AG$6:$AG$28,"kein Wert",0))</f>
        <v/>
      </c>
      <c r="O47" s="91" t="str">
        <f>IF(H47="","",_xlfn.XLOOKUP($H47,'A) Geberfläche'!$A$6:$A$28,'A) Geberfläche'!$AN$6:$AN$28,"kein Wert",0))</f>
        <v/>
      </c>
      <c r="P47" s="63"/>
      <c r="Q47" s="105"/>
      <c r="R47" s="105" t="str">
        <f t="shared" si="13"/>
        <v/>
      </c>
      <c r="T47" s="64">
        <v>80</v>
      </c>
      <c r="U47" s="93">
        <f t="shared" si="8"/>
        <v>80</v>
      </c>
      <c r="V47" s="118"/>
      <c r="W47" s="117" t="str">
        <f t="shared" si="14"/>
        <v/>
      </c>
      <c r="X47" s="92" t="str">
        <f>IF(AND(ISNUMBER(F47),ISNUMBER(B47),ISTEXT(A47)),(F47*B47-IFERROR(SUMIF($A$4:A46,A47,$Y$4:Y46),0))/B47,IF(AND(ISNUMBER(E47),ISNUMBER(B47),ISTEXT(A47)),(E47*B47-IFERROR(SUMIF($A$4:A46,A47,$Y$4:Y46),0))/B47,""))</f>
        <v/>
      </c>
      <c r="Y47" s="92" t="str">
        <f t="shared" si="15"/>
        <v/>
      </c>
      <c r="Z47" s="92" t="str">
        <f t="shared" si="16"/>
        <v/>
      </c>
      <c r="AA47" s="16" t="str">
        <f t="shared" si="12"/>
        <v/>
      </c>
      <c r="AB47" s="106" t="str">
        <f t="shared" si="17"/>
        <v/>
      </c>
      <c r="AC47" s="107" t="str">
        <f t="shared" si="18"/>
        <v/>
      </c>
      <c r="AD47" s="15" t="str">
        <f>IFERROR(_xlfn.XLOOKUP(H47,'A) Geberfläche'!$A$6:$A$105,'A) Geberfläche'!$AE$6:$AE$105)*W47/10,"")</f>
        <v/>
      </c>
      <c r="AE47" s="65" t="str">
        <f>IF(AND(ISNUMBER(E47),ISNUMBER(F47),ISNUMBER(AC47),COUNTIF(A47:$A$105,A47)=1),E47-F47+AC47,"")</f>
        <v/>
      </c>
      <c r="AF47" s="118"/>
      <c r="AG47" s="119" t="str">
        <f t="shared" si="19"/>
        <v/>
      </c>
      <c r="AH47" s="108" t="str">
        <f t="shared" si="20"/>
        <v/>
      </c>
      <c r="AI47" s="120"/>
      <c r="AJ47" s="65" t="str">
        <f t="shared" si="11"/>
        <v/>
      </c>
      <c r="AK47" s="122"/>
    </row>
    <row r="48" spans="1:37" ht="15.75" x14ac:dyDescent="0.25">
      <c r="A48" s="58"/>
      <c r="B48" s="58"/>
      <c r="C48" s="58"/>
      <c r="D48" s="59"/>
      <c r="E48" s="61"/>
      <c r="F48" s="62"/>
      <c r="H48" s="113"/>
      <c r="I48" s="14" t="str">
        <f>IF(H48="","",_xlfn.XLOOKUP($H48,'A) Geberfläche'!$A$6:$A$28,'A) Geberfläche'!$B$6:$B$28,"kein Wert",0))</f>
        <v/>
      </c>
      <c r="J48" s="14" t="str">
        <f>IF(H48="","",_xlfn.XLOOKUP($H48,'A) Geberfläche'!$A$6:$A$28,'A) Geberfläche'!$C$6:$C$28,"kein Wert",0))</f>
        <v/>
      </c>
      <c r="K48" s="14" t="str">
        <f>IF(H48="","",_xlfn.XLOOKUP($H48,'A) Geberfläche'!$A$6:$A$28,'A) Geberfläche'!$D$6:$D$28,"kein Wert",0))</f>
        <v/>
      </c>
      <c r="L48" s="14" t="str">
        <f>IF(H48="","",_xlfn.XLOOKUP($H48,'A) Geberfläche'!$A$6:$A$28,'A) Geberfläche'!$F$6:$F$28,"kein Wert",0))</f>
        <v/>
      </c>
      <c r="M48" s="99" t="str">
        <f t="shared" si="7"/>
        <v/>
      </c>
      <c r="N48" s="92" t="str">
        <f>IF(H48="","",_xlfn.XLOOKUP($H48,'A) Geberfläche'!$A$6:$A$28,'A) Geberfläche'!$AG$6:$AG$28,"kein Wert",0))</f>
        <v/>
      </c>
      <c r="O48" s="91" t="str">
        <f>IF(H48="","",_xlfn.XLOOKUP($H48,'A) Geberfläche'!$A$6:$A$28,'A) Geberfläche'!$AN$6:$AN$28,"kein Wert",0))</f>
        <v/>
      </c>
      <c r="P48" s="63"/>
      <c r="Q48" s="105"/>
      <c r="R48" s="105" t="str">
        <f t="shared" si="13"/>
        <v/>
      </c>
      <c r="T48" s="64">
        <v>80</v>
      </c>
      <c r="U48" s="93">
        <f t="shared" si="8"/>
        <v>80</v>
      </c>
      <c r="V48" s="118"/>
      <c r="W48" s="117" t="str">
        <f t="shared" si="14"/>
        <v/>
      </c>
      <c r="X48" s="92" t="str">
        <f>IF(AND(ISNUMBER(F48),ISNUMBER(B48),ISTEXT(A48)),(F48*B48-IFERROR(SUMIF($A$4:A47,A48,$Y$4:Y47),0))/B48,IF(AND(ISNUMBER(E48),ISNUMBER(B48),ISTEXT(A48)),(E48*B48-IFERROR(SUMIF($A$4:A47,A48,$Y$4:Y47),0))/B48,""))</f>
        <v/>
      </c>
      <c r="Y48" s="92" t="str">
        <f t="shared" si="15"/>
        <v/>
      </c>
      <c r="Z48" s="92" t="str">
        <f t="shared" si="16"/>
        <v/>
      </c>
      <c r="AA48" s="16" t="str">
        <f t="shared" si="12"/>
        <v/>
      </c>
      <c r="AB48" s="106" t="str">
        <f t="shared" si="17"/>
        <v/>
      </c>
      <c r="AC48" s="107" t="str">
        <f t="shared" si="18"/>
        <v/>
      </c>
      <c r="AD48" s="15" t="str">
        <f>IFERROR(_xlfn.XLOOKUP(H48,'A) Geberfläche'!$A$6:$A$105,'A) Geberfläche'!$AE$6:$AE$105)*W48/10,"")</f>
        <v/>
      </c>
      <c r="AE48" s="65" t="str">
        <f>IF(AND(ISNUMBER(E48),ISNUMBER(F48),ISNUMBER(AC48),COUNTIF(A48:$A$105,A48)=1),E48-F48+AC48,"")</f>
        <v/>
      </c>
      <c r="AF48" s="118"/>
      <c r="AG48" s="119" t="str">
        <f t="shared" si="19"/>
        <v/>
      </c>
      <c r="AH48" s="108" t="str">
        <f t="shared" si="20"/>
        <v/>
      </c>
      <c r="AI48" s="120"/>
      <c r="AJ48" s="65" t="str">
        <f t="shared" si="11"/>
        <v/>
      </c>
      <c r="AK48" s="122"/>
    </row>
    <row r="49" spans="1:37" ht="15.75" x14ac:dyDescent="0.25">
      <c r="A49" s="58"/>
      <c r="B49" s="58"/>
      <c r="C49" s="58"/>
      <c r="D49" s="59"/>
      <c r="E49" s="61"/>
      <c r="F49" s="62"/>
      <c r="H49" s="113"/>
      <c r="I49" s="14" t="str">
        <f>IF(H49="","",_xlfn.XLOOKUP($H49,'A) Geberfläche'!$A$6:$A$28,'A) Geberfläche'!$B$6:$B$28,"kein Wert",0))</f>
        <v/>
      </c>
      <c r="J49" s="14" t="str">
        <f>IF(H49="","",_xlfn.XLOOKUP($H49,'A) Geberfläche'!$A$6:$A$28,'A) Geberfläche'!$C$6:$C$28,"kein Wert",0))</f>
        <v/>
      </c>
      <c r="K49" s="14" t="str">
        <f>IF(H49="","",_xlfn.XLOOKUP($H49,'A) Geberfläche'!$A$6:$A$28,'A) Geberfläche'!$D$6:$D$28,"kein Wert",0))</f>
        <v/>
      </c>
      <c r="L49" s="14" t="str">
        <f>IF(H49="","",_xlfn.XLOOKUP($H49,'A) Geberfläche'!$A$6:$A$28,'A) Geberfläche'!$F$6:$F$28,"kein Wert",0))</f>
        <v/>
      </c>
      <c r="M49" s="99" t="str">
        <f t="shared" si="7"/>
        <v/>
      </c>
      <c r="N49" s="92" t="str">
        <f>IF(H49="","",_xlfn.XLOOKUP($H49,'A) Geberfläche'!$A$6:$A$28,'A) Geberfläche'!$AG$6:$AG$28,"kein Wert",0))</f>
        <v/>
      </c>
      <c r="O49" s="91" t="str">
        <f>IF(H49="","",_xlfn.XLOOKUP($H49,'A) Geberfläche'!$A$6:$A$28,'A) Geberfläche'!$AN$6:$AN$28,"kein Wert",0))</f>
        <v/>
      </c>
      <c r="P49" s="63"/>
      <c r="Q49" s="105"/>
      <c r="R49" s="105" t="str">
        <f t="shared" si="13"/>
        <v/>
      </c>
      <c r="T49" s="64">
        <v>80</v>
      </c>
      <c r="U49" s="93">
        <f t="shared" si="8"/>
        <v>80</v>
      </c>
      <c r="V49" s="118"/>
      <c r="W49" s="117" t="str">
        <f t="shared" si="14"/>
        <v/>
      </c>
      <c r="X49" s="92" t="str">
        <f>IF(AND(ISNUMBER(F49),ISNUMBER(B49),ISTEXT(A49)),(F49*B49-IFERROR(SUMIF($A$4:A48,A49,$Y$4:Y48),0))/B49,IF(AND(ISNUMBER(E49),ISNUMBER(B49),ISTEXT(A49)),(E49*B49-IFERROR(SUMIF($A$4:A48,A49,$Y$4:Y48),0))/B49,""))</f>
        <v/>
      </c>
      <c r="Y49" s="92" t="str">
        <f t="shared" si="15"/>
        <v/>
      </c>
      <c r="Z49" s="92" t="str">
        <f t="shared" si="16"/>
        <v/>
      </c>
      <c r="AA49" s="16" t="str">
        <f t="shared" si="12"/>
        <v/>
      </c>
      <c r="AB49" s="106" t="str">
        <f t="shared" si="17"/>
        <v/>
      </c>
      <c r="AC49" s="107" t="str">
        <f t="shared" si="18"/>
        <v/>
      </c>
      <c r="AD49" s="15" t="str">
        <f>IFERROR(_xlfn.XLOOKUP(H49,'A) Geberfläche'!$A$6:$A$105,'A) Geberfläche'!$AE$6:$AE$105)*W49/10,"")</f>
        <v/>
      </c>
      <c r="AE49" s="65" t="str">
        <f>IF(AND(ISNUMBER(E49),ISNUMBER(F49),ISNUMBER(AC49),COUNTIF(A49:$A$105,A49)=1),E49-F49+AC49,"")</f>
        <v/>
      </c>
      <c r="AF49" s="118"/>
      <c r="AG49" s="119" t="str">
        <f t="shared" si="19"/>
        <v/>
      </c>
      <c r="AH49" s="108" t="str">
        <f t="shared" si="20"/>
        <v/>
      </c>
      <c r="AI49" s="120"/>
      <c r="AJ49" s="65" t="str">
        <f t="shared" si="11"/>
        <v/>
      </c>
      <c r="AK49" s="122"/>
    </row>
    <row r="50" spans="1:37" ht="15.75" x14ac:dyDescent="0.25">
      <c r="A50" s="58"/>
      <c r="B50" s="58"/>
      <c r="C50" s="58"/>
      <c r="D50" s="59"/>
      <c r="E50" s="61"/>
      <c r="F50" s="62"/>
      <c r="H50" s="113"/>
      <c r="I50" s="14" t="str">
        <f>IF(H50="","",_xlfn.XLOOKUP($H50,'A) Geberfläche'!$A$6:$A$28,'A) Geberfläche'!$B$6:$B$28,"kein Wert",0))</f>
        <v/>
      </c>
      <c r="J50" s="14" t="str">
        <f>IF(H50="","",_xlfn.XLOOKUP($H50,'A) Geberfläche'!$A$6:$A$28,'A) Geberfläche'!$C$6:$C$28,"kein Wert",0))</f>
        <v/>
      </c>
      <c r="K50" s="14" t="str">
        <f>IF(H50="","",_xlfn.XLOOKUP($H50,'A) Geberfläche'!$A$6:$A$28,'A) Geberfläche'!$D$6:$D$28,"kein Wert",0))</f>
        <v/>
      </c>
      <c r="L50" s="14" t="str">
        <f>IF(H50="","",_xlfn.XLOOKUP($H50,'A) Geberfläche'!$A$6:$A$28,'A) Geberfläche'!$F$6:$F$28,"kein Wert",0))</f>
        <v/>
      </c>
      <c r="M50" s="99" t="str">
        <f t="shared" si="7"/>
        <v/>
      </c>
      <c r="N50" s="92" t="str">
        <f>IF(H50="","",_xlfn.XLOOKUP($H50,'A) Geberfläche'!$A$6:$A$28,'A) Geberfläche'!$AG$6:$AG$28,"kein Wert",0))</f>
        <v/>
      </c>
      <c r="O50" s="91" t="str">
        <f>IF(H50="","",_xlfn.XLOOKUP($H50,'A) Geberfläche'!$A$6:$A$28,'A) Geberfläche'!$AN$6:$AN$28,"kein Wert",0))</f>
        <v/>
      </c>
      <c r="P50" s="63"/>
      <c r="Q50" s="105"/>
      <c r="R50" s="105" t="str">
        <f t="shared" si="13"/>
        <v/>
      </c>
      <c r="T50" s="64">
        <v>80</v>
      </c>
      <c r="U50" s="93">
        <f t="shared" si="8"/>
        <v>80</v>
      </c>
      <c r="V50" s="118"/>
      <c r="W50" s="117" t="str">
        <f t="shared" si="14"/>
        <v/>
      </c>
      <c r="X50" s="92" t="str">
        <f>IF(AND(ISNUMBER(F50),ISNUMBER(B50),ISTEXT(A50)),(F50*B50-IFERROR(SUMIF($A$4:A49,A50,$Y$4:Y49),0))/B50,IF(AND(ISNUMBER(E50),ISNUMBER(B50),ISTEXT(A50)),(E50*B50-IFERROR(SUMIF($A$4:A49,A50,$Y$4:Y49),0))/B50,""))</f>
        <v/>
      </c>
      <c r="Y50" s="92" t="str">
        <f t="shared" si="15"/>
        <v/>
      </c>
      <c r="Z50" s="92" t="str">
        <f t="shared" si="16"/>
        <v/>
      </c>
      <c r="AA50" s="16" t="str">
        <f t="shared" si="12"/>
        <v/>
      </c>
      <c r="AB50" s="106" t="str">
        <f t="shared" si="17"/>
        <v/>
      </c>
      <c r="AC50" s="107" t="str">
        <f t="shared" si="18"/>
        <v/>
      </c>
      <c r="AD50" s="15" t="str">
        <f>IFERROR(_xlfn.XLOOKUP(H50,'A) Geberfläche'!$A$6:$A$105,'A) Geberfläche'!$AE$6:$AE$105)*W50/10,"")</f>
        <v/>
      </c>
      <c r="AE50" s="65" t="str">
        <f>IF(AND(ISNUMBER(E50),ISNUMBER(F50),ISNUMBER(AC50),COUNTIF(A50:$A$105,A50)=1),E50-F50+AC50,"")</f>
        <v/>
      </c>
      <c r="AF50" s="118"/>
      <c r="AG50" s="119" t="str">
        <f t="shared" si="19"/>
        <v/>
      </c>
      <c r="AH50" s="108" t="str">
        <f t="shared" si="20"/>
        <v/>
      </c>
      <c r="AI50" s="120"/>
      <c r="AJ50" s="65" t="str">
        <f t="shared" si="11"/>
        <v/>
      </c>
      <c r="AK50" s="122"/>
    </row>
    <row r="51" spans="1:37" ht="15.75" x14ac:dyDescent="0.25">
      <c r="A51" s="58"/>
      <c r="B51" s="58"/>
      <c r="C51" s="58"/>
      <c r="D51" s="59"/>
      <c r="E51" s="61"/>
      <c r="F51" s="62"/>
      <c r="H51" s="113"/>
      <c r="I51" s="14" t="str">
        <f>IF(H51="","",_xlfn.XLOOKUP($H51,'A) Geberfläche'!$A$6:$A$28,'A) Geberfläche'!$B$6:$B$28,"kein Wert",0))</f>
        <v/>
      </c>
      <c r="J51" s="14" t="str">
        <f>IF(H51="","",_xlfn.XLOOKUP($H51,'A) Geberfläche'!$A$6:$A$28,'A) Geberfläche'!$C$6:$C$28,"kein Wert",0))</f>
        <v/>
      </c>
      <c r="K51" s="14" t="str">
        <f>IF(H51="","",_xlfn.XLOOKUP($H51,'A) Geberfläche'!$A$6:$A$28,'A) Geberfläche'!$D$6:$D$28,"kein Wert",0))</f>
        <v/>
      </c>
      <c r="L51" s="14" t="str">
        <f>IF(H51="","",_xlfn.XLOOKUP($H51,'A) Geberfläche'!$A$6:$A$28,'A) Geberfläche'!$F$6:$F$28,"kein Wert",0))</f>
        <v/>
      </c>
      <c r="M51" s="99" t="str">
        <f t="shared" si="7"/>
        <v/>
      </c>
      <c r="N51" s="92" t="str">
        <f>IF(H51="","",_xlfn.XLOOKUP($H51,'A) Geberfläche'!$A$6:$A$28,'A) Geberfläche'!$AG$6:$AG$28,"kein Wert",0))</f>
        <v/>
      </c>
      <c r="O51" s="91" t="str">
        <f>IF(H51="","",_xlfn.XLOOKUP($H51,'A) Geberfläche'!$A$6:$A$28,'A) Geberfläche'!$AN$6:$AN$28,"kein Wert",0))</f>
        <v/>
      </c>
      <c r="P51" s="63"/>
      <c r="Q51" s="105"/>
      <c r="R51" s="105" t="str">
        <f t="shared" si="13"/>
        <v/>
      </c>
      <c r="T51" s="64">
        <v>80</v>
      </c>
      <c r="U51" s="93">
        <f t="shared" si="8"/>
        <v>80</v>
      </c>
      <c r="V51" s="118"/>
      <c r="W51" s="117" t="str">
        <f t="shared" si="14"/>
        <v/>
      </c>
      <c r="X51" s="92" t="str">
        <f>IF(AND(ISNUMBER(F51),ISNUMBER(B51),ISTEXT(A51)),(F51*B51-IFERROR(SUMIF($A$4:A50,A51,$Y$4:Y50),0))/B51,IF(AND(ISNUMBER(E51),ISNUMBER(B51),ISTEXT(A51)),(E51*B51-IFERROR(SUMIF($A$4:A50,A51,$Y$4:Y50),0))/B51,""))</f>
        <v/>
      </c>
      <c r="Y51" s="92" t="str">
        <f t="shared" si="15"/>
        <v/>
      </c>
      <c r="Z51" s="92" t="str">
        <f t="shared" si="16"/>
        <v/>
      </c>
      <c r="AA51" s="16" t="str">
        <f t="shared" si="12"/>
        <v/>
      </c>
      <c r="AB51" s="106" t="str">
        <f t="shared" si="17"/>
        <v/>
      </c>
      <c r="AC51" s="107" t="str">
        <f t="shared" si="18"/>
        <v/>
      </c>
      <c r="AD51" s="15" t="str">
        <f>IFERROR(_xlfn.XLOOKUP(H51,'A) Geberfläche'!$A$6:$A$105,'A) Geberfläche'!$AE$6:$AE$105)*W51/10,"")</f>
        <v/>
      </c>
      <c r="AE51" s="65" t="str">
        <f>IF(AND(ISNUMBER(E51),ISNUMBER(F51),ISNUMBER(AC51),COUNTIF(A51:$A$105,A51)=1),E51-F51+AC51,"")</f>
        <v/>
      </c>
      <c r="AF51" s="118"/>
      <c r="AG51" s="119" t="str">
        <f t="shared" si="19"/>
        <v/>
      </c>
      <c r="AH51" s="108" t="str">
        <f t="shared" si="20"/>
        <v/>
      </c>
      <c r="AI51" s="120"/>
      <c r="AJ51" s="65" t="str">
        <f t="shared" si="11"/>
        <v/>
      </c>
      <c r="AK51" s="122"/>
    </row>
    <row r="52" spans="1:37" ht="15.75" x14ac:dyDescent="0.25">
      <c r="A52" s="58"/>
      <c r="B52" s="58"/>
      <c r="C52" s="58"/>
      <c r="D52" s="59"/>
      <c r="E52" s="61"/>
      <c r="F52" s="62"/>
      <c r="H52" s="113"/>
      <c r="I52" s="14" t="str">
        <f>IF(H52="","",_xlfn.XLOOKUP($H52,'A) Geberfläche'!$A$6:$A$28,'A) Geberfläche'!$B$6:$B$28,"kein Wert",0))</f>
        <v/>
      </c>
      <c r="J52" s="14" t="str">
        <f>IF(H52="","",_xlfn.XLOOKUP($H52,'A) Geberfläche'!$A$6:$A$28,'A) Geberfläche'!$C$6:$C$28,"kein Wert",0))</f>
        <v/>
      </c>
      <c r="K52" s="14" t="str">
        <f>IF(H52="","",_xlfn.XLOOKUP($H52,'A) Geberfläche'!$A$6:$A$28,'A) Geberfläche'!$D$6:$D$28,"kein Wert",0))</f>
        <v/>
      </c>
      <c r="L52" s="14" t="str">
        <f>IF(H52="","",_xlfn.XLOOKUP($H52,'A) Geberfläche'!$A$6:$A$28,'A) Geberfläche'!$F$6:$F$28,"kein Wert",0))</f>
        <v/>
      </c>
      <c r="M52" s="99" t="str">
        <f t="shared" si="7"/>
        <v/>
      </c>
      <c r="N52" s="92" t="str">
        <f>IF(H52="","",_xlfn.XLOOKUP($H52,'A) Geberfläche'!$A$6:$A$28,'A) Geberfläche'!$AG$6:$AG$28,"kein Wert",0))</f>
        <v/>
      </c>
      <c r="O52" s="91" t="str">
        <f>IF(H52="","",_xlfn.XLOOKUP($H52,'A) Geberfläche'!$A$6:$A$28,'A) Geberfläche'!$AN$6:$AN$28,"kein Wert",0))</f>
        <v/>
      </c>
      <c r="P52" s="63"/>
      <c r="Q52" s="105"/>
      <c r="R52" s="105" t="str">
        <f t="shared" si="13"/>
        <v/>
      </c>
      <c r="T52" s="64">
        <v>80</v>
      </c>
      <c r="U52" s="93">
        <f t="shared" si="8"/>
        <v>80</v>
      </c>
      <c r="V52" s="118"/>
      <c r="W52" s="117" t="str">
        <f t="shared" si="14"/>
        <v/>
      </c>
      <c r="X52" s="92" t="str">
        <f>IF(AND(ISNUMBER(F52),ISNUMBER(B52),ISTEXT(A52)),(F52*B52-IFERROR(SUMIF($A$4:A51,A52,$Y$4:Y51),0))/B52,IF(AND(ISNUMBER(E52),ISNUMBER(B52),ISTEXT(A52)),(E52*B52-IFERROR(SUMIF($A$4:A51,A52,$Y$4:Y51),0))/B52,""))</f>
        <v/>
      </c>
      <c r="Y52" s="92" t="str">
        <f t="shared" si="15"/>
        <v/>
      </c>
      <c r="Z52" s="92" t="str">
        <f t="shared" si="16"/>
        <v/>
      </c>
      <c r="AA52" s="16" t="str">
        <f t="shared" si="12"/>
        <v/>
      </c>
      <c r="AB52" s="106" t="str">
        <f t="shared" si="17"/>
        <v/>
      </c>
      <c r="AC52" s="107" t="str">
        <f t="shared" si="18"/>
        <v/>
      </c>
      <c r="AD52" s="15" t="str">
        <f>IFERROR(_xlfn.XLOOKUP(H52,'A) Geberfläche'!$A$6:$A$105,'A) Geberfläche'!$AE$6:$AE$105)*W52/10,"")</f>
        <v/>
      </c>
      <c r="AE52" s="65" t="str">
        <f>IF(AND(ISNUMBER(E52),ISNUMBER(F52),ISNUMBER(AC52),COUNTIF(A52:$A$105,A52)=1),E52-F52+AC52,"")</f>
        <v/>
      </c>
      <c r="AF52" s="118"/>
      <c r="AG52" s="119" t="str">
        <f t="shared" si="19"/>
        <v/>
      </c>
      <c r="AH52" s="108" t="str">
        <f t="shared" si="20"/>
        <v/>
      </c>
      <c r="AI52" s="120"/>
      <c r="AJ52" s="65" t="str">
        <f t="shared" si="11"/>
        <v/>
      </c>
      <c r="AK52" s="122"/>
    </row>
    <row r="53" spans="1:37" ht="15.75" x14ac:dyDescent="0.25">
      <c r="A53" s="58"/>
      <c r="B53" s="58"/>
      <c r="C53" s="58"/>
      <c r="D53" s="59"/>
      <c r="E53" s="61"/>
      <c r="F53" s="62"/>
      <c r="H53" s="113"/>
      <c r="I53" s="14" t="str">
        <f>IF(H53="","",_xlfn.XLOOKUP($H53,'A) Geberfläche'!$A$6:$A$28,'A) Geberfläche'!$B$6:$B$28,"kein Wert",0))</f>
        <v/>
      </c>
      <c r="J53" s="14" t="str">
        <f>IF(H53="","",_xlfn.XLOOKUP($H53,'A) Geberfläche'!$A$6:$A$28,'A) Geberfläche'!$C$6:$C$28,"kein Wert",0))</f>
        <v/>
      </c>
      <c r="K53" s="14" t="str">
        <f>IF(H53="","",_xlfn.XLOOKUP($H53,'A) Geberfläche'!$A$6:$A$28,'A) Geberfläche'!$D$6:$D$28,"kein Wert",0))</f>
        <v/>
      </c>
      <c r="L53" s="14" t="str">
        <f>IF(H53="","",_xlfn.XLOOKUP($H53,'A) Geberfläche'!$A$6:$A$28,'A) Geberfläche'!$F$6:$F$28,"kein Wert",0))</f>
        <v/>
      </c>
      <c r="M53" s="99" t="str">
        <f t="shared" si="7"/>
        <v/>
      </c>
      <c r="N53" s="92" t="str">
        <f>IF(H53="","",_xlfn.XLOOKUP($H53,'A) Geberfläche'!$A$6:$A$28,'A) Geberfläche'!$AG$6:$AG$28,"kein Wert",0))</f>
        <v/>
      </c>
      <c r="O53" s="91" t="str">
        <f>IF(H53="","",_xlfn.XLOOKUP($H53,'A) Geberfläche'!$A$6:$A$28,'A) Geberfläche'!$AN$6:$AN$28,"kein Wert",0))</f>
        <v/>
      </c>
      <c r="P53" s="63"/>
      <c r="Q53" s="105"/>
      <c r="R53" s="105" t="str">
        <f t="shared" si="13"/>
        <v/>
      </c>
      <c r="T53" s="64">
        <v>80</v>
      </c>
      <c r="U53" s="93">
        <f t="shared" si="8"/>
        <v>80</v>
      </c>
      <c r="V53" s="118"/>
      <c r="W53" s="117" t="str">
        <f t="shared" si="14"/>
        <v/>
      </c>
      <c r="X53" s="92" t="str">
        <f>IF(AND(ISNUMBER(F53),ISNUMBER(B53),ISTEXT(A53)),(F53*B53-IFERROR(SUMIF($A$4:A52,A53,$Y$4:Y52),0))/B53,IF(AND(ISNUMBER(E53),ISNUMBER(B53),ISTEXT(A53)),(E53*B53-IFERROR(SUMIF($A$4:A52,A53,$Y$4:Y52),0))/B53,""))</f>
        <v/>
      </c>
      <c r="Y53" s="92" t="str">
        <f t="shared" si="15"/>
        <v/>
      </c>
      <c r="Z53" s="92" t="str">
        <f t="shared" si="16"/>
        <v/>
      </c>
      <c r="AA53" s="16" t="str">
        <f t="shared" si="12"/>
        <v/>
      </c>
      <c r="AB53" s="106" t="str">
        <f t="shared" si="17"/>
        <v/>
      </c>
      <c r="AC53" s="107" t="str">
        <f t="shared" si="18"/>
        <v/>
      </c>
      <c r="AD53" s="15" t="str">
        <f>IFERROR(_xlfn.XLOOKUP(H53,'A) Geberfläche'!$A$6:$A$105,'A) Geberfläche'!$AE$6:$AE$105)*W53/10,"")</f>
        <v/>
      </c>
      <c r="AE53" s="65" t="str">
        <f>IF(AND(ISNUMBER(E53),ISNUMBER(F53),ISNUMBER(AC53),COUNTIF(A53:$A$105,A53)=1),E53-F53+AC53,"")</f>
        <v/>
      </c>
      <c r="AF53" s="118"/>
      <c r="AG53" s="119" t="str">
        <f t="shared" si="19"/>
        <v/>
      </c>
      <c r="AH53" s="108" t="str">
        <f t="shared" si="20"/>
        <v/>
      </c>
      <c r="AI53" s="120"/>
      <c r="AJ53" s="65" t="str">
        <f t="shared" si="11"/>
        <v/>
      </c>
      <c r="AK53" s="122"/>
    </row>
    <row r="54" spans="1:37" ht="15.75" x14ac:dyDescent="0.25">
      <c r="A54" s="58"/>
      <c r="B54" s="58"/>
      <c r="C54" s="58"/>
      <c r="D54" s="59"/>
      <c r="E54" s="61"/>
      <c r="F54" s="62"/>
      <c r="H54" s="113"/>
      <c r="I54" s="14" t="str">
        <f>IF(H54="","",_xlfn.XLOOKUP($H54,'A) Geberfläche'!$A$6:$A$28,'A) Geberfläche'!$B$6:$B$28,"kein Wert",0))</f>
        <v/>
      </c>
      <c r="J54" s="14" t="str">
        <f>IF(H54="","",_xlfn.XLOOKUP($H54,'A) Geberfläche'!$A$6:$A$28,'A) Geberfläche'!$C$6:$C$28,"kein Wert",0))</f>
        <v/>
      </c>
      <c r="K54" s="14" t="str">
        <f>IF(H54="","",_xlfn.XLOOKUP($H54,'A) Geberfläche'!$A$6:$A$28,'A) Geberfläche'!$D$6:$D$28,"kein Wert",0))</f>
        <v/>
      </c>
      <c r="L54" s="14" t="str">
        <f>IF(H54="","",_xlfn.XLOOKUP($H54,'A) Geberfläche'!$A$6:$A$28,'A) Geberfläche'!$F$6:$F$28,"kein Wert",0))</f>
        <v/>
      </c>
      <c r="M54" s="99" t="str">
        <f t="shared" si="7"/>
        <v/>
      </c>
      <c r="N54" s="92" t="str">
        <f>IF(H54="","",_xlfn.XLOOKUP($H54,'A) Geberfläche'!$A$6:$A$28,'A) Geberfläche'!$AG$6:$AG$28,"kein Wert",0))</f>
        <v/>
      </c>
      <c r="O54" s="91" t="str">
        <f>IF(H54="","",_xlfn.XLOOKUP($H54,'A) Geberfläche'!$A$6:$A$28,'A) Geberfläche'!$AN$6:$AN$28,"kein Wert",0))</f>
        <v/>
      </c>
      <c r="P54" s="63"/>
      <c r="Q54" s="105"/>
      <c r="R54" s="105" t="str">
        <f t="shared" si="13"/>
        <v/>
      </c>
      <c r="T54" s="64">
        <v>80</v>
      </c>
      <c r="U54" s="93">
        <f t="shared" si="8"/>
        <v>80</v>
      </c>
      <c r="V54" s="118"/>
      <c r="W54" s="117" t="str">
        <f t="shared" si="14"/>
        <v/>
      </c>
      <c r="X54" s="92" t="str">
        <f>IF(AND(ISNUMBER(F54),ISNUMBER(B54),ISTEXT(A54)),(F54*B54-IFERROR(SUMIF($A$4:A53,A54,$Y$4:Y53),0))/B54,IF(AND(ISNUMBER(E54),ISNUMBER(B54),ISTEXT(A54)),(E54*B54-IFERROR(SUMIF($A$4:A53,A54,$Y$4:Y53),0))/B54,""))</f>
        <v/>
      </c>
      <c r="Y54" s="92" t="str">
        <f t="shared" si="15"/>
        <v/>
      </c>
      <c r="Z54" s="92" t="str">
        <f t="shared" si="16"/>
        <v/>
      </c>
      <c r="AA54" s="16" t="str">
        <f t="shared" si="12"/>
        <v/>
      </c>
      <c r="AB54" s="106" t="str">
        <f t="shared" si="17"/>
        <v/>
      </c>
      <c r="AC54" s="107" t="str">
        <f t="shared" si="18"/>
        <v/>
      </c>
      <c r="AD54" s="15" t="str">
        <f>IFERROR(_xlfn.XLOOKUP(H54,'A) Geberfläche'!$A$6:$A$105,'A) Geberfläche'!$AE$6:$AE$105)*W54/10,"")</f>
        <v/>
      </c>
      <c r="AE54" s="65" t="str">
        <f>IF(AND(ISNUMBER(E54),ISNUMBER(F54),ISNUMBER(AC54),COUNTIF(A54:$A$105,A54)=1),E54-F54+AC54,"")</f>
        <v/>
      </c>
      <c r="AF54" s="118"/>
      <c r="AG54" s="119" t="str">
        <f t="shared" si="19"/>
        <v/>
      </c>
      <c r="AH54" s="108" t="str">
        <f t="shared" si="20"/>
        <v/>
      </c>
      <c r="AI54" s="120"/>
      <c r="AJ54" s="65" t="str">
        <f t="shared" si="11"/>
        <v/>
      </c>
      <c r="AK54" s="122"/>
    </row>
    <row r="55" spans="1:37" ht="15.75" x14ac:dyDescent="0.25">
      <c r="A55" s="58"/>
      <c r="B55" s="58"/>
      <c r="C55" s="58"/>
      <c r="D55" s="59"/>
      <c r="E55" s="61"/>
      <c r="F55" s="62"/>
      <c r="H55" s="113"/>
      <c r="I55" s="14" t="str">
        <f>IF(H55="","",_xlfn.XLOOKUP($H55,'A) Geberfläche'!$A$6:$A$28,'A) Geberfläche'!$B$6:$B$28,"kein Wert",0))</f>
        <v/>
      </c>
      <c r="J55" s="14" t="str">
        <f>IF(H55="","",_xlfn.XLOOKUP($H55,'A) Geberfläche'!$A$6:$A$28,'A) Geberfläche'!$C$6:$C$28,"kein Wert",0))</f>
        <v/>
      </c>
      <c r="K55" s="14" t="str">
        <f>IF(H55="","",_xlfn.XLOOKUP($H55,'A) Geberfläche'!$A$6:$A$28,'A) Geberfläche'!$D$6:$D$28,"kein Wert",0))</f>
        <v/>
      </c>
      <c r="L55" s="14" t="str">
        <f>IF(H55="","",_xlfn.XLOOKUP($H55,'A) Geberfläche'!$A$6:$A$28,'A) Geberfläche'!$F$6:$F$28,"kein Wert",0))</f>
        <v/>
      </c>
      <c r="M55" s="99" t="str">
        <f t="shared" si="7"/>
        <v/>
      </c>
      <c r="N55" s="92" t="str">
        <f>IF(H55="","",_xlfn.XLOOKUP($H55,'A) Geberfläche'!$A$6:$A$28,'A) Geberfläche'!$AG$6:$AG$28,"kein Wert",0))</f>
        <v/>
      </c>
      <c r="O55" s="91" t="str">
        <f>IF(H55="","",_xlfn.XLOOKUP($H55,'A) Geberfläche'!$A$6:$A$28,'A) Geberfläche'!$AN$6:$AN$28,"kein Wert",0))</f>
        <v/>
      </c>
      <c r="P55" s="63"/>
      <c r="Q55" s="105"/>
      <c r="R55" s="105" t="str">
        <f t="shared" si="13"/>
        <v/>
      </c>
      <c r="T55" s="64">
        <v>80</v>
      </c>
      <c r="U55" s="93">
        <f t="shared" si="8"/>
        <v>80</v>
      </c>
      <c r="V55" s="118"/>
      <c r="W55" s="117" t="str">
        <f t="shared" si="14"/>
        <v/>
      </c>
      <c r="X55" s="92" t="str">
        <f>IF(AND(ISNUMBER(F55),ISNUMBER(B55),ISTEXT(A55)),(F55*B55-IFERROR(SUMIF($A$4:A54,A55,$Y$4:Y54),0))/B55,IF(AND(ISNUMBER(E55),ISNUMBER(B55),ISTEXT(A55)),(E55*B55-IFERROR(SUMIF($A$4:A54,A55,$Y$4:Y54),0))/B55,""))</f>
        <v/>
      </c>
      <c r="Y55" s="92" t="str">
        <f t="shared" si="15"/>
        <v/>
      </c>
      <c r="Z55" s="92" t="str">
        <f t="shared" si="16"/>
        <v/>
      </c>
      <c r="AA55" s="16" t="str">
        <f t="shared" si="12"/>
        <v/>
      </c>
      <c r="AB55" s="106" t="str">
        <f t="shared" si="17"/>
        <v/>
      </c>
      <c r="AC55" s="107" t="str">
        <f t="shared" si="18"/>
        <v/>
      </c>
      <c r="AD55" s="15" t="str">
        <f>IFERROR(_xlfn.XLOOKUP(H55,'A) Geberfläche'!$A$6:$A$105,'A) Geberfläche'!$AE$6:$AE$105)*W55/10,"")</f>
        <v/>
      </c>
      <c r="AE55" s="65" t="str">
        <f>IF(AND(ISNUMBER(E55),ISNUMBER(F55),ISNUMBER(AC55),COUNTIF(A55:$A$105,A55)=1),E55-F55+AC55,"")</f>
        <v/>
      </c>
      <c r="AF55" s="118"/>
      <c r="AG55" s="119" t="str">
        <f t="shared" si="19"/>
        <v/>
      </c>
      <c r="AH55" s="108" t="str">
        <f t="shared" si="20"/>
        <v/>
      </c>
      <c r="AI55" s="120"/>
      <c r="AJ55" s="65" t="str">
        <f t="shared" si="11"/>
        <v/>
      </c>
      <c r="AK55" s="122"/>
    </row>
    <row r="56" spans="1:37" ht="15.75" x14ac:dyDescent="0.25">
      <c r="A56" s="58"/>
      <c r="B56" s="58"/>
      <c r="C56" s="58"/>
      <c r="D56" s="59"/>
      <c r="E56" s="61"/>
      <c r="F56" s="62"/>
      <c r="H56" s="113"/>
      <c r="I56" s="14" t="str">
        <f>IF(H56="","",_xlfn.XLOOKUP($H56,'A) Geberfläche'!$A$6:$A$28,'A) Geberfläche'!$B$6:$B$28,"kein Wert",0))</f>
        <v/>
      </c>
      <c r="J56" s="14" t="str">
        <f>IF(H56="","",_xlfn.XLOOKUP($H56,'A) Geberfläche'!$A$6:$A$28,'A) Geberfläche'!$C$6:$C$28,"kein Wert",0))</f>
        <v/>
      </c>
      <c r="K56" s="14" t="str">
        <f>IF(H56="","",_xlfn.XLOOKUP($H56,'A) Geberfläche'!$A$6:$A$28,'A) Geberfläche'!$D$6:$D$28,"kein Wert",0))</f>
        <v/>
      </c>
      <c r="L56" s="14" t="str">
        <f>IF(H56="","",_xlfn.XLOOKUP($H56,'A) Geberfläche'!$A$6:$A$28,'A) Geberfläche'!$F$6:$F$28,"kein Wert",0))</f>
        <v/>
      </c>
      <c r="M56" s="99" t="str">
        <f t="shared" si="7"/>
        <v/>
      </c>
      <c r="N56" s="92" t="str">
        <f>IF(H56="","",_xlfn.XLOOKUP($H56,'A) Geberfläche'!$A$6:$A$28,'A) Geberfläche'!$AG$6:$AG$28,"kein Wert",0))</f>
        <v/>
      </c>
      <c r="O56" s="91" t="str">
        <f>IF(H56="","",_xlfn.XLOOKUP($H56,'A) Geberfläche'!$A$6:$A$28,'A) Geberfläche'!$AN$6:$AN$28,"kein Wert",0))</f>
        <v/>
      </c>
      <c r="P56" s="63"/>
      <c r="Q56" s="105"/>
      <c r="R56" s="105" t="str">
        <f t="shared" si="13"/>
        <v/>
      </c>
      <c r="T56" s="64">
        <v>80</v>
      </c>
      <c r="U56" s="93">
        <f t="shared" si="8"/>
        <v>80</v>
      </c>
      <c r="V56" s="118"/>
      <c r="W56" s="117" t="str">
        <f t="shared" si="14"/>
        <v/>
      </c>
      <c r="X56" s="92" t="str">
        <f>IF(AND(ISNUMBER(F56),ISNUMBER(B56),ISTEXT(A56)),(F56*B56-IFERROR(SUMIF($A$4:A55,A56,$Y$4:Y55),0))/B56,IF(AND(ISNUMBER(E56),ISNUMBER(B56),ISTEXT(A56)),(E56*B56-IFERROR(SUMIF($A$4:A55,A56,$Y$4:Y55),0))/B56,""))</f>
        <v/>
      </c>
      <c r="Y56" s="92" t="str">
        <f t="shared" si="15"/>
        <v/>
      </c>
      <c r="Z56" s="92" t="str">
        <f t="shared" si="16"/>
        <v/>
      </c>
      <c r="AA56" s="16" t="str">
        <f t="shared" si="12"/>
        <v/>
      </c>
      <c r="AB56" s="106" t="str">
        <f t="shared" si="17"/>
        <v/>
      </c>
      <c r="AC56" s="107" t="str">
        <f t="shared" si="18"/>
        <v/>
      </c>
      <c r="AD56" s="15" t="str">
        <f>IFERROR(_xlfn.XLOOKUP(H56,'A) Geberfläche'!$A$6:$A$105,'A) Geberfläche'!$AE$6:$AE$105)*W56/10,"")</f>
        <v/>
      </c>
      <c r="AE56" s="65" t="str">
        <f>IF(AND(ISNUMBER(E56),ISNUMBER(F56),ISNUMBER(AC56),COUNTIF(A56:$A$105,A56)=1),E56-F56+AC56,"")</f>
        <v/>
      </c>
      <c r="AF56" s="118"/>
      <c r="AG56" s="119" t="str">
        <f t="shared" si="19"/>
        <v/>
      </c>
      <c r="AH56" s="108" t="str">
        <f t="shared" si="20"/>
        <v/>
      </c>
      <c r="AI56" s="120"/>
      <c r="AJ56" s="65" t="str">
        <f t="shared" si="11"/>
        <v/>
      </c>
      <c r="AK56" s="122"/>
    </row>
    <row r="57" spans="1:37" ht="15.75" x14ac:dyDescent="0.25">
      <c r="A57" s="58"/>
      <c r="B57" s="58"/>
      <c r="C57" s="58"/>
      <c r="D57" s="59"/>
      <c r="E57" s="61"/>
      <c r="F57" s="62"/>
      <c r="H57" s="113"/>
      <c r="I57" s="14" t="str">
        <f>IF(H57="","",_xlfn.XLOOKUP($H57,'A) Geberfläche'!$A$6:$A$28,'A) Geberfläche'!$B$6:$B$28,"kein Wert",0))</f>
        <v/>
      </c>
      <c r="J57" s="14" t="str">
        <f>IF(H57="","",_xlfn.XLOOKUP($H57,'A) Geberfläche'!$A$6:$A$28,'A) Geberfläche'!$C$6:$C$28,"kein Wert",0))</f>
        <v/>
      </c>
      <c r="K57" s="14" t="str">
        <f>IF(H57="","",_xlfn.XLOOKUP($H57,'A) Geberfläche'!$A$6:$A$28,'A) Geberfläche'!$D$6:$D$28,"kein Wert",0))</f>
        <v/>
      </c>
      <c r="L57" s="14" t="str">
        <f>IF(H57="","",_xlfn.XLOOKUP($H57,'A) Geberfläche'!$A$6:$A$28,'A) Geberfläche'!$F$6:$F$28,"kein Wert",0))</f>
        <v/>
      </c>
      <c r="M57" s="99" t="str">
        <f t="shared" si="7"/>
        <v/>
      </c>
      <c r="N57" s="92" t="str">
        <f>IF(H57="","",_xlfn.XLOOKUP($H57,'A) Geberfläche'!$A$6:$A$28,'A) Geberfläche'!$AG$6:$AG$28,"kein Wert",0))</f>
        <v/>
      </c>
      <c r="O57" s="91" t="str">
        <f>IF(H57="","",_xlfn.XLOOKUP($H57,'A) Geberfläche'!$A$6:$A$28,'A) Geberfläche'!$AN$6:$AN$28,"kein Wert",0))</f>
        <v/>
      </c>
      <c r="P57" s="63"/>
      <c r="Q57" s="105"/>
      <c r="R57" s="105" t="str">
        <f t="shared" si="13"/>
        <v/>
      </c>
      <c r="T57" s="64">
        <v>80</v>
      </c>
      <c r="U57" s="93">
        <f t="shared" si="8"/>
        <v>80</v>
      </c>
      <c r="V57" s="118"/>
      <c r="W57" s="117" t="str">
        <f t="shared" si="14"/>
        <v/>
      </c>
      <c r="X57" s="92" t="str">
        <f>IF(AND(ISNUMBER(F57),ISNUMBER(B57),ISTEXT(A57)),(F57*B57-IFERROR(SUMIF($A$4:A56,A57,$Y$4:Y56),0))/B57,IF(AND(ISNUMBER(E57),ISNUMBER(B57),ISTEXT(A57)),(E57*B57-IFERROR(SUMIF($A$4:A56,A57,$Y$4:Y56),0))/B57,""))</f>
        <v/>
      </c>
      <c r="Y57" s="92" t="str">
        <f t="shared" si="15"/>
        <v/>
      </c>
      <c r="Z57" s="92" t="str">
        <f t="shared" si="16"/>
        <v/>
      </c>
      <c r="AA57" s="16" t="str">
        <f t="shared" si="12"/>
        <v/>
      </c>
      <c r="AB57" s="106" t="str">
        <f t="shared" si="17"/>
        <v/>
      </c>
      <c r="AC57" s="107" t="str">
        <f t="shared" si="18"/>
        <v/>
      </c>
      <c r="AD57" s="15" t="str">
        <f>IFERROR(_xlfn.XLOOKUP(H57,'A) Geberfläche'!$A$6:$A$105,'A) Geberfläche'!$AE$6:$AE$105)*W57/10,"")</f>
        <v/>
      </c>
      <c r="AE57" s="65" t="str">
        <f>IF(AND(ISNUMBER(E57),ISNUMBER(F57),ISNUMBER(AC57),COUNTIF(A57:$A$105,A57)=1),E57-F57+AC57,"")</f>
        <v/>
      </c>
      <c r="AF57" s="118"/>
      <c r="AG57" s="119" t="str">
        <f t="shared" si="19"/>
        <v/>
      </c>
      <c r="AH57" s="108" t="str">
        <f t="shared" si="20"/>
        <v/>
      </c>
      <c r="AI57" s="120"/>
      <c r="AJ57" s="65" t="str">
        <f t="shared" si="11"/>
        <v/>
      </c>
      <c r="AK57" s="122"/>
    </row>
    <row r="58" spans="1:37" ht="15.75" x14ac:dyDescent="0.25">
      <c r="A58" s="58"/>
      <c r="B58" s="58"/>
      <c r="C58" s="58"/>
      <c r="D58" s="59"/>
      <c r="E58" s="61"/>
      <c r="F58" s="62"/>
      <c r="H58" s="113"/>
      <c r="I58" s="14" t="str">
        <f>IF(H58="","",_xlfn.XLOOKUP($H58,'A) Geberfläche'!$A$6:$A$28,'A) Geberfläche'!$B$6:$B$28,"kein Wert",0))</f>
        <v/>
      </c>
      <c r="J58" s="14" t="str">
        <f>IF(H58="","",_xlfn.XLOOKUP($H58,'A) Geberfläche'!$A$6:$A$28,'A) Geberfläche'!$C$6:$C$28,"kein Wert",0))</f>
        <v/>
      </c>
      <c r="K58" s="14" t="str">
        <f>IF(H58="","",_xlfn.XLOOKUP($H58,'A) Geberfläche'!$A$6:$A$28,'A) Geberfläche'!$D$6:$D$28,"kein Wert",0))</f>
        <v/>
      </c>
      <c r="L58" s="14" t="str">
        <f>IF(H58="","",_xlfn.XLOOKUP($H58,'A) Geberfläche'!$A$6:$A$28,'A) Geberfläche'!$F$6:$F$28,"kein Wert",0))</f>
        <v/>
      </c>
      <c r="M58" s="99" t="str">
        <f t="shared" si="7"/>
        <v/>
      </c>
      <c r="N58" s="92" t="str">
        <f>IF(H58="","",_xlfn.XLOOKUP($H58,'A) Geberfläche'!$A$6:$A$28,'A) Geberfläche'!$AG$6:$AG$28,"kein Wert",0))</f>
        <v/>
      </c>
      <c r="O58" s="91" t="str">
        <f>IF(H58="","",_xlfn.XLOOKUP($H58,'A) Geberfläche'!$A$6:$A$28,'A) Geberfläche'!$AN$6:$AN$28,"kein Wert",0))</f>
        <v/>
      </c>
      <c r="P58" s="63"/>
      <c r="Q58" s="105"/>
      <c r="R58" s="105" t="str">
        <f t="shared" si="13"/>
        <v/>
      </c>
      <c r="T58" s="64">
        <v>80</v>
      </c>
      <c r="U58" s="93">
        <f t="shared" si="8"/>
        <v>80</v>
      </c>
      <c r="V58" s="118"/>
      <c r="W58" s="117" t="str">
        <f t="shared" si="14"/>
        <v/>
      </c>
      <c r="X58" s="92" t="str">
        <f>IF(AND(ISNUMBER(F58),ISNUMBER(B58),ISTEXT(A58)),(F58*B58-IFERROR(SUMIF($A$4:A57,A58,$Y$4:Y57),0))/B58,IF(AND(ISNUMBER(E58),ISNUMBER(B58),ISTEXT(A58)),(E58*B58-IFERROR(SUMIF($A$4:A57,A58,$Y$4:Y57),0))/B58,""))</f>
        <v/>
      </c>
      <c r="Y58" s="92" t="str">
        <f t="shared" si="15"/>
        <v/>
      </c>
      <c r="Z58" s="92" t="str">
        <f t="shared" si="16"/>
        <v/>
      </c>
      <c r="AA58" s="16" t="str">
        <f t="shared" si="12"/>
        <v/>
      </c>
      <c r="AB58" s="106" t="str">
        <f t="shared" si="17"/>
        <v/>
      </c>
      <c r="AC58" s="107" t="str">
        <f t="shared" si="18"/>
        <v/>
      </c>
      <c r="AD58" s="15" t="str">
        <f>IFERROR(_xlfn.XLOOKUP(H58,'A) Geberfläche'!$A$6:$A$105,'A) Geberfläche'!$AE$6:$AE$105)*W58/10,"")</f>
        <v/>
      </c>
      <c r="AE58" s="65" t="str">
        <f>IF(AND(ISNUMBER(E58),ISNUMBER(F58),ISNUMBER(AC58),COUNTIF(A58:$A$105,A58)=1),E58-F58+AC58,"")</f>
        <v/>
      </c>
      <c r="AF58" s="118"/>
      <c r="AG58" s="119" t="str">
        <f t="shared" si="19"/>
        <v/>
      </c>
      <c r="AH58" s="108" t="str">
        <f t="shared" si="20"/>
        <v/>
      </c>
      <c r="AI58" s="120"/>
      <c r="AJ58" s="65" t="str">
        <f t="shared" si="11"/>
        <v/>
      </c>
      <c r="AK58" s="122"/>
    </row>
    <row r="59" spans="1:37" ht="15.75" x14ac:dyDescent="0.25">
      <c r="A59" s="58"/>
      <c r="B59" s="58"/>
      <c r="C59" s="58"/>
      <c r="D59" s="59"/>
      <c r="E59" s="61"/>
      <c r="F59" s="62"/>
      <c r="H59" s="113"/>
      <c r="I59" s="14" t="str">
        <f>IF(H59="","",_xlfn.XLOOKUP($H59,'A) Geberfläche'!$A$6:$A$28,'A) Geberfläche'!$B$6:$B$28,"kein Wert",0))</f>
        <v/>
      </c>
      <c r="J59" s="14" t="str">
        <f>IF(H59="","",_xlfn.XLOOKUP($H59,'A) Geberfläche'!$A$6:$A$28,'A) Geberfläche'!$C$6:$C$28,"kein Wert",0))</f>
        <v/>
      </c>
      <c r="K59" s="14" t="str">
        <f>IF(H59="","",_xlfn.XLOOKUP($H59,'A) Geberfläche'!$A$6:$A$28,'A) Geberfläche'!$D$6:$D$28,"kein Wert",0))</f>
        <v/>
      </c>
      <c r="L59" s="14" t="str">
        <f>IF(H59="","",_xlfn.XLOOKUP($H59,'A) Geberfläche'!$A$6:$A$28,'A) Geberfläche'!$F$6:$F$28,"kein Wert",0))</f>
        <v/>
      </c>
      <c r="M59" s="99" t="str">
        <f t="shared" si="7"/>
        <v/>
      </c>
      <c r="N59" s="92" t="str">
        <f>IF(H59="","",_xlfn.XLOOKUP($H59,'A) Geberfläche'!$A$6:$A$28,'A) Geberfläche'!$AG$6:$AG$28,"kein Wert",0))</f>
        <v/>
      </c>
      <c r="O59" s="91" t="str">
        <f>IF(H59="","",_xlfn.XLOOKUP($H59,'A) Geberfläche'!$A$6:$A$28,'A) Geberfläche'!$AN$6:$AN$28,"kein Wert",0))</f>
        <v/>
      </c>
      <c r="P59" s="63"/>
      <c r="Q59" s="105"/>
      <c r="R59" s="105" t="str">
        <f t="shared" si="13"/>
        <v/>
      </c>
      <c r="T59" s="64">
        <v>80</v>
      </c>
      <c r="U59" s="93">
        <f t="shared" si="8"/>
        <v>80</v>
      </c>
      <c r="V59" s="118"/>
      <c r="W59" s="117" t="str">
        <f t="shared" si="14"/>
        <v/>
      </c>
      <c r="X59" s="92" t="str">
        <f>IF(AND(ISNUMBER(F59),ISNUMBER(B59),ISTEXT(A59)),(F59*B59-IFERROR(SUMIF($A$4:A58,A59,$Y$4:Y58),0))/B59,IF(AND(ISNUMBER(E59),ISNUMBER(B59),ISTEXT(A59)),(E59*B59-IFERROR(SUMIF($A$4:A58,A59,$Y$4:Y58),0))/B59,""))</f>
        <v/>
      </c>
      <c r="Y59" s="92" t="str">
        <f t="shared" si="15"/>
        <v/>
      </c>
      <c r="Z59" s="92" t="str">
        <f t="shared" si="16"/>
        <v/>
      </c>
      <c r="AA59" s="16" t="str">
        <f t="shared" si="12"/>
        <v/>
      </c>
      <c r="AB59" s="106" t="str">
        <f t="shared" si="17"/>
        <v/>
      </c>
      <c r="AC59" s="107" t="str">
        <f t="shared" si="18"/>
        <v/>
      </c>
      <c r="AD59" s="15" t="str">
        <f>IFERROR(_xlfn.XLOOKUP(H59,'A) Geberfläche'!$A$6:$A$105,'A) Geberfläche'!$AE$6:$AE$105)*W59/10,"")</f>
        <v/>
      </c>
      <c r="AE59" s="65" t="str">
        <f>IF(AND(ISNUMBER(E59),ISNUMBER(F59),ISNUMBER(AC59),COUNTIF(A59:$A$105,A59)=1),E59-F59+AC59,"")</f>
        <v/>
      </c>
      <c r="AF59" s="118"/>
      <c r="AG59" s="119" t="str">
        <f t="shared" si="19"/>
        <v/>
      </c>
      <c r="AH59" s="108" t="str">
        <f t="shared" si="20"/>
        <v/>
      </c>
      <c r="AI59" s="120"/>
      <c r="AJ59" s="65" t="str">
        <f t="shared" si="11"/>
        <v/>
      </c>
      <c r="AK59" s="122"/>
    </row>
    <row r="60" spans="1:37" ht="15.75" x14ac:dyDescent="0.25">
      <c r="A60" s="58"/>
      <c r="B60" s="58"/>
      <c r="C60" s="58"/>
      <c r="D60" s="59"/>
      <c r="E60" s="61"/>
      <c r="F60" s="62"/>
      <c r="H60" s="113"/>
      <c r="I60" s="14" t="str">
        <f>IF(H60="","",_xlfn.XLOOKUP($H60,'A) Geberfläche'!$A$6:$A$28,'A) Geberfläche'!$B$6:$B$28,"kein Wert",0))</f>
        <v/>
      </c>
      <c r="J60" s="14" t="str">
        <f>IF(H60="","",_xlfn.XLOOKUP($H60,'A) Geberfläche'!$A$6:$A$28,'A) Geberfläche'!$C$6:$C$28,"kein Wert",0))</f>
        <v/>
      </c>
      <c r="K60" s="14" t="str">
        <f>IF(H60="","",_xlfn.XLOOKUP($H60,'A) Geberfläche'!$A$6:$A$28,'A) Geberfläche'!$D$6:$D$28,"kein Wert",0))</f>
        <v/>
      </c>
      <c r="L60" s="14" t="str">
        <f>IF(H60="","",_xlfn.XLOOKUP($H60,'A) Geberfläche'!$A$6:$A$28,'A) Geberfläche'!$F$6:$F$28,"kein Wert",0))</f>
        <v/>
      </c>
      <c r="M60" s="99" t="str">
        <f t="shared" si="7"/>
        <v/>
      </c>
      <c r="N60" s="92" t="str">
        <f>IF(H60="","",_xlfn.XLOOKUP($H60,'A) Geberfläche'!$A$6:$A$28,'A) Geberfläche'!$AG$6:$AG$28,"kein Wert",0))</f>
        <v/>
      </c>
      <c r="O60" s="91" t="str">
        <f>IF(H60="","",_xlfn.XLOOKUP($H60,'A) Geberfläche'!$A$6:$A$28,'A) Geberfläche'!$AN$6:$AN$28,"kein Wert",0))</f>
        <v/>
      </c>
      <c r="P60" s="63"/>
      <c r="Q60" s="105"/>
      <c r="R60" s="105" t="str">
        <f t="shared" si="13"/>
        <v/>
      </c>
      <c r="T60" s="64">
        <v>80</v>
      </c>
      <c r="U60" s="93">
        <f t="shared" si="8"/>
        <v>80</v>
      </c>
      <c r="V60" s="118"/>
      <c r="W60" s="117" t="str">
        <f t="shared" si="14"/>
        <v/>
      </c>
      <c r="X60" s="92" t="str">
        <f>IF(AND(ISNUMBER(F60),ISNUMBER(B60),ISTEXT(A60)),(F60*B60-IFERROR(SUMIF($A$4:A59,A60,$Y$4:Y59),0))/B60,IF(AND(ISNUMBER(E60),ISNUMBER(B60),ISTEXT(A60)),(E60*B60-IFERROR(SUMIF($A$4:A59,A60,$Y$4:Y59),0))/B60,""))</f>
        <v/>
      </c>
      <c r="Y60" s="92" t="str">
        <f t="shared" si="15"/>
        <v/>
      </c>
      <c r="Z60" s="92" t="str">
        <f t="shared" si="16"/>
        <v/>
      </c>
      <c r="AA60" s="16" t="str">
        <f t="shared" si="12"/>
        <v/>
      </c>
      <c r="AB60" s="106" t="str">
        <f t="shared" si="17"/>
        <v/>
      </c>
      <c r="AC60" s="107" t="str">
        <f t="shared" si="18"/>
        <v/>
      </c>
      <c r="AD60" s="15" t="str">
        <f>IFERROR(_xlfn.XLOOKUP(H60,'A) Geberfläche'!$A$6:$A$105,'A) Geberfläche'!$AE$6:$AE$105)*W60/10,"")</f>
        <v/>
      </c>
      <c r="AE60" s="65" t="str">
        <f>IF(AND(ISNUMBER(E60),ISNUMBER(F60),ISNUMBER(AC60),COUNTIF(A60:$A$105,A60)=1),E60-F60+AC60,"")</f>
        <v/>
      </c>
      <c r="AF60" s="118"/>
      <c r="AG60" s="119" t="str">
        <f t="shared" si="19"/>
        <v/>
      </c>
      <c r="AH60" s="108" t="str">
        <f t="shared" si="20"/>
        <v/>
      </c>
      <c r="AI60" s="120"/>
      <c r="AJ60" s="65" t="str">
        <f t="shared" si="11"/>
        <v/>
      </c>
      <c r="AK60" s="122"/>
    </row>
    <row r="61" spans="1:37" ht="15.75" x14ac:dyDescent="0.25">
      <c r="A61" s="58"/>
      <c r="B61" s="58"/>
      <c r="C61" s="58"/>
      <c r="D61" s="59"/>
      <c r="E61" s="61"/>
      <c r="F61" s="62"/>
      <c r="H61" s="113"/>
      <c r="I61" s="14" t="str">
        <f>IF(H61="","",_xlfn.XLOOKUP($H61,'A) Geberfläche'!$A$6:$A$28,'A) Geberfläche'!$B$6:$B$28,"kein Wert",0))</f>
        <v/>
      </c>
      <c r="J61" s="14" t="str">
        <f>IF(H61="","",_xlfn.XLOOKUP($H61,'A) Geberfläche'!$A$6:$A$28,'A) Geberfläche'!$C$6:$C$28,"kein Wert",0))</f>
        <v/>
      </c>
      <c r="K61" s="14" t="str">
        <f>IF(H61="","",_xlfn.XLOOKUP($H61,'A) Geberfläche'!$A$6:$A$28,'A) Geberfläche'!$D$6:$D$28,"kein Wert",0))</f>
        <v/>
      </c>
      <c r="L61" s="14" t="str">
        <f>IF(H61="","",_xlfn.XLOOKUP($H61,'A) Geberfläche'!$A$6:$A$28,'A) Geberfläche'!$F$6:$F$28,"kein Wert",0))</f>
        <v/>
      </c>
      <c r="M61" s="99" t="str">
        <f t="shared" si="7"/>
        <v/>
      </c>
      <c r="N61" s="92" t="str">
        <f>IF(H61="","",_xlfn.XLOOKUP($H61,'A) Geberfläche'!$A$6:$A$28,'A) Geberfläche'!$AG$6:$AG$28,"kein Wert",0))</f>
        <v/>
      </c>
      <c r="O61" s="91" t="str">
        <f>IF(H61="","",_xlfn.XLOOKUP($H61,'A) Geberfläche'!$A$6:$A$28,'A) Geberfläche'!$AN$6:$AN$28,"kein Wert",0))</f>
        <v/>
      </c>
      <c r="P61" s="63"/>
      <c r="Q61" s="105"/>
      <c r="R61" s="105" t="str">
        <f t="shared" si="13"/>
        <v/>
      </c>
      <c r="T61" s="64">
        <v>80</v>
      </c>
      <c r="U61" s="93">
        <f t="shared" si="8"/>
        <v>80</v>
      </c>
      <c r="V61" s="118"/>
      <c r="W61" s="117" t="str">
        <f t="shared" si="14"/>
        <v/>
      </c>
      <c r="X61" s="92" t="str">
        <f>IF(AND(ISNUMBER(F61),ISNUMBER(B61),ISTEXT(A61)),(F61*B61-IFERROR(SUMIF($A$4:A60,A61,$Y$4:Y60),0))/B61,IF(AND(ISNUMBER(E61),ISNUMBER(B61),ISTEXT(A61)),(E61*B61-IFERROR(SUMIF($A$4:A60,A61,$Y$4:Y60),0))/B61,""))</f>
        <v/>
      </c>
      <c r="Y61" s="92" t="str">
        <f t="shared" si="15"/>
        <v/>
      </c>
      <c r="Z61" s="92" t="str">
        <f t="shared" si="16"/>
        <v/>
      </c>
      <c r="AA61" s="16" t="str">
        <f t="shared" si="12"/>
        <v/>
      </c>
      <c r="AB61" s="106" t="str">
        <f t="shared" si="17"/>
        <v/>
      </c>
      <c r="AC61" s="107" t="str">
        <f t="shared" si="18"/>
        <v/>
      </c>
      <c r="AD61" s="15" t="str">
        <f>IFERROR(_xlfn.XLOOKUP(H61,'A) Geberfläche'!$A$6:$A$105,'A) Geberfläche'!$AE$6:$AE$105)*W61/10,"")</f>
        <v/>
      </c>
      <c r="AE61" s="65" t="str">
        <f>IF(AND(ISNUMBER(E61),ISNUMBER(F61),ISNUMBER(AC61),COUNTIF(A61:$A$105,A61)=1),E61-F61+AC61,"")</f>
        <v/>
      </c>
      <c r="AF61" s="118"/>
      <c r="AG61" s="119" t="str">
        <f t="shared" si="19"/>
        <v/>
      </c>
      <c r="AH61" s="108" t="str">
        <f t="shared" si="20"/>
        <v/>
      </c>
      <c r="AI61" s="120"/>
      <c r="AJ61" s="65" t="str">
        <f t="shared" si="11"/>
        <v/>
      </c>
      <c r="AK61" s="122"/>
    </row>
    <row r="62" spans="1:37" ht="15.75" x14ac:dyDescent="0.25">
      <c r="A62" s="58"/>
      <c r="B62" s="58"/>
      <c r="C62" s="58"/>
      <c r="D62" s="59"/>
      <c r="E62" s="61"/>
      <c r="F62" s="62"/>
      <c r="H62" s="113"/>
      <c r="I62" s="14" t="str">
        <f>IF(H62="","",_xlfn.XLOOKUP($H62,'A) Geberfläche'!$A$6:$A$28,'A) Geberfläche'!$B$6:$B$28,"kein Wert",0))</f>
        <v/>
      </c>
      <c r="J62" s="14" t="str">
        <f>IF(H62="","",_xlfn.XLOOKUP($H62,'A) Geberfläche'!$A$6:$A$28,'A) Geberfläche'!$C$6:$C$28,"kein Wert",0))</f>
        <v/>
      </c>
      <c r="K62" s="14" t="str">
        <f>IF(H62="","",_xlfn.XLOOKUP($H62,'A) Geberfläche'!$A$6:$A$28,'A) Geberfläche'!$D$6:$D$28,"kein Wert",0))</f>
        <v/>
      </c>
      <c r="L62" s="14" t="str">
        <f>IF(H62="","",_xlfn.XLOOKUP($H62,'A) Geberfläche'!$A$6:$A$28,'A) Geberfläche'!$F$6:$F$28,"kein Wert",0))</f>
        <v/>
      </c>
      <c r="M62" s="99" t="str">
        <f t="shared" si="7"/>
        <v/>
      </c>
      <c r="N62" s="92" t="str">
        <f>IF(H62="","",_xlfn.XLOOKUP($H62,'A) Geberfläche'!$A$6:$A$28,'A) Geberfläche'!$AG$6:$AG$28,"kein Wert",0))</f>
        <v/>
      </c>
      <c r="O62" s="91" t="str">
        <f>IF(H62="","",_xlfn.XLOOKUP($H62,'A) Geberfläche'!$A$6:$A$28,'A) Geberfläche'!$AN$6:$AN$28,"kein Wert",0))</f>
        <v/>
      </c>
      <c r="P62" s="63"/>
      <c r="Q62" s="105"/>
      <c r="R62" s="105" t="str">
        <f t="shared" si="13"/>
        <v/>
      </c>
      <c r="T62" s="64">
        <v>80</v>
      </c>
      <c r="U62" s="93">
        <f t="shared" si="8"/>
        <v>80</v>
      </c>
      <c r="V62" s="118"/>
      <c r="W62" s="117" t="str">
        <f t="shared" si="14"/>
        <v/>
      </c>
      <c r="X62" s="92" t="str">
        <f>IF(AND(ISNUMBER(F62),ISNUMBER(B62),ISTEXT(A62)),(F62*B62-IFERROR(SUMIF($A$4:A61,A62,$Y$4:Y61),0))/B62,IF(AND(ISNUMBER(E62),ISNUMBER(B62),ISTEXT(A62)),(E62*B62-IFERROR(SUMIF($A$4:A61,A62,$Y$4:Y61),0))/B62,""))</f>
        <v/>
      </c>
      <c r="Y62" s="92" t="str">
        <f t="shared" si="15"/>
        <v/>
      </c>
      <c r="Z62" s="92" t="str">
        <f t="shared" si="16"/>
        <v/>
      </c>
      <c r="AA62" s="16" t="str">
        <f t="shared" si="12"/>
        <v/>
      </c>
      <c r="AB62" s="106" t="str">
        <f t="shared" si="17"/>
        <v/>
      </c>
      <c r="AC62" s="107" t="str">
        <f t="shared" si="18"/>
        <v/>
      </c>
      <c r="AD62" s="15" t="str">
        <f>IFERROR(_xlfn.XLOOKUP(H62,'A) Geberfläche'!$A$6:$A$105,'A) Geberfläche'!$AE$6:$AE$105)*W62/10,"")</f>
        <v/>
      </c>
      <c r="AE62" s="65" t="str">
        <f>IF(AND(ISNUMBER(E62),ISNUMBER(F62),ISNUMBER(AC62),COUNTIF(A62:$A$105,A62)=1),E62-F62+AC62,"")</f>
        <v/>
      </c>
      <c r="AF62" s="118"/>
      <c r="AG62" s="119" t="str">
        <f t="shared" si="19"/>
        <v/>
      </c>
      <c r="AH62" s="108" t="str">
        <f t="shared" si="20"/>
        <v/>
      </c>
      <c r="AI62" s="120"/>
      <c r="AJ62" s="65" t="str">
        <f t="shared" si="11"/>
        <v/>
      </c>
      <c r="AK62" s="122"/>
    </row>
    <row r="63" spans="1:37" ht="15.75" x14ac:dyDescent="0.25">
      <c r="A63" s="58"/>
      <c r="B63" s="58"/>
      <c r="C63" s="58"/>
      <c r="D63" s="59"/>
      <c r="E63" s="61"/>
      <c r="F63" s="62"/>
      <c r="H63" s="113"/>
      <c r="I63" s="14" t="str">
        <f>IF(H63="","",_xlfn.XLOOKUP($H63,'A) Geberfläche'!$A$6:$A$28,'A) Geberfläche'!$B$6:$B$28,"kein Wert",0))</f>
        <v/>
      </c>
      <c r="J63" s="14" t="str">
        <f>IF(H63="","",_xlfn.XLOOKUP($H63,'A) Geberfläche'!$A$6:$A$28,'A) Geberfläche'!$C$6:$C$28,"kein Wert",0))</f>
        <v/>
      </c>
      <c r="K63" s="14" t="str">
        <f>IF(H63="","",_xlfn.XLOOKUP($H63,'A) Geberfläche'!$A$6:$A$28,'A) Geberfläche'!$D$6:$D$28,"kein Wert",0))</f>
        <v/>
      </c>
      <c r="L63" s="14" t="str">
        <f>IF(H63="","",_xlfn.XLOOKUP($H63,'A) Geberfläche'!$A$6:$A$28,'A) Geberfläche'!$F$6:$F$28,"kein Wert",0))</f>
        <v/>
      </c>
      <c r="M63" s="99" t="str">
        <f t="shared" si="7"/>
        <v/>
      </c>
      <c r="N63" s="92" t="str">
        <f>IF(H63="","",_xlfn.XLOOKUP($H63,'A) Geberfläche'!$A$6:$A$28,'A) Geberfläche'!$AG$6:$AG$28,"kein Wert",0))</f>
        <v/>
      </c>
      <c r="O63" s="91" t="str">
        <f>IF(H63="","",_xlfn.XLOOKUP($H63,'A) Geberfläche'!$A$6:$A$28,'A) Geberfläche'!$AN$6:$AN$28,"kein Wert",0))</f>
        <v/>
      </c>
      <c r="P63" s="63"/>
      <c r="Q63" s="105"/>
      <c r="R63" s="105" t="str">
        <f t="shared" si="13"/>
        <v/>
      </c>
      <c r="T63" s="64">
        <v>80</v>
      </c>
      <c r="U63" s="93">
        <f t="shared" si="8"/>
        <v>80</v>
      </c>
      <c r="V63" s="118"/>
      <c r="W63" s="117" t="str">
        <f t="shared" si="14"/>
        <v/>
      </c>
      <c r="X63" s="92" t="str">
        <f>IF(AND(ISNUMBER(F63),ISNUMBER(B63),ISTEXT(A63)),(F63*B63-IFERROR(SUMIF($A$4:A62,A63,$Y$4:Y62),0))/B63,IF(AND(ISNUMBER(E63),ISNUMBER(B63),ISTEXT(A63)),(E63*B63-IFERROR(SUMIF($A$4:A62,A63,$Y$4:Y62),0))/B63,""))</f>
        <v/>
      </c>
      <c r="Y63" s="92" t="str">
        <f t="shared" si="15"/>
        <v/>
      </c>
      <c r="Z63" s="92" t="str">
        <f t="shared" si="16"/>
        <v/>
      </c>
      <c r="AA63" s="16" t="str">
        <f t="shared" si="12"/>
        <v/>
      </c>
      <c r="AB63" s="106" t="str">
        <f t="shared" si="17"/>
        <v/>
      </c>
      <c r="AC63" s="107" t="str">
        <f t="shared" si="18"/>
        <v/>
      </c>
      <c r="AD63" s="15" t="str">
        <f>IFERROR(_xlfn.XLOOKUP(H63,'A) Geberfläche'!$A$6:$A$105,'A) Geberfläche'!$AE$6:$AE$105)*W63/10,"")</f>
        <v/>
      </c>
      <c r="AE63" s="65" t="str">
        <f>IF(AND(ISNUMBER(E63),ISNUMBER(F63),ISNUMBER(AC63),COUNTIF(A63:$A$105,A63)=1),E63-F63+AC63,"")</f>
        <v/>
      </c>
      <c r="AF63" s="118"/>
      <c r="AG63" s="119" t="str">
        <f t="shared" si="19"/>
        <v/>
      </c>
      <c r="AH63" s="108" t="str">
        <f t="shared" si="20"/>
        <v/>
      </c>
      <c r="AI63" s="120"/>
      <c r="AJ63" s="65" t="str">
        <f t="shared" si="11"/>
        <v/>
      </c>
      <c r="AK63" s="122"/>
    </row>
    <row r="64" spans="1:37" ht="15.75" x14ac:dyDescent="0.25">
      <c r="A64" s="58"/>
      <c r="B64" s="58"/>
      <c r="C64" s="58"/>
      <c r="D64" s="59"/>
      <c r="E64" s="61"/>
      <c r="F64" s="62"/>
      <c r="H64" s="113"/>
      <c r="I64" s="14" t="str">
        <f>IF(H64="","",_xlfn.XLOOKUP($H64,'A) Geberfläche'!$A$6:$A$28,'A) Geberfläche'!$B$6:$B$28,"kein Wert",0))</f>
        <v/>
      </c>
      <c r="J64" s="14" t="str">
        <f>IF(H64="","",_xlfn.XLOOKUP($H64,'A) Geberfläche'!$A$6:$A$28,'A) Geberfläche'!$C$6:$C$28,"kein Wert",0))</f>
        <v/>
      </c>
      <c r="K64" s="14" t="str">
        <f>IF(H64="","",_xlfn.XLOOKUP($H64,'A) Geberfläche'!$A$6:$A$28,'A) Geberfläche'!$D$6:$D$28,"kein Wert",0))</f>
        <v/>
      </c>
      <c r="L64" s="14" t="str">
        <f>IF(H64="","",_xlfn.XLOOKUP($H64,'A) Geberfläche'!$A$6:$A$28,'A) Geberfläche'!$F$6:$F$28,"kein Wert",0))</f>
        <v/>
      </c>
      <c r="M64" s="99" t="str">
        <f t="shared" si="7"/>
        <v/>
      </c>
      <c r="N64" s="92" t="str">
        <f>IF(H64="","",_xlfn.XLOOKUP($H64,'A) Geberfläche'!$A$6:$A$28,'A) Geberfläche'!$AG$6:$AG$28,"kein Wert",0))</f>
        <v/>
      </c>
      <c r="O64" s="91" t="str">
        <f>IF(H64="","",_xlfn.XLOOKUP($H64,'A) Geberfläche'!$A$6:$A$28,'A) Geberfläche'!$AN$6:$AN$28,"kein Wert",0))</f>
        <v/>
      </c>
      <c r="P64" s="63"/>
      <c r="Q64" s="105"/>
      <c r="R64" s="105" t="str">
        <f t="shared" si="13"/>
        <v/>
      </c>
      <c r="T64" s="64">
        <v>80</v>
      </c>
      <c r="U64" s="93">
        <f t="shared" si="8"/>
        <v>80</v>
      </c>
      <c r="V64" s="118"/>
      <c r="W64" s="117" t="str">
        <f t="shared" si="14"/>
        <v/>
      </c>
      <c r="X64" s="92" t="str">
        <f>IF(AND(ISNUMBER(F64),ISNUMBER(B64),ISTEXT(A64)),(F64*B64-IFERROR(SUMIF($A$4:A63,A64,$Y$4:Y63),0))/B64,IF(AND(ISNUMBER(E64),ISNUMBER(B64),ISTEXT(A64)),(E64*B64-IFERROR(SUMIF($A$4:A63,A64,$Y$4:Y63),0))/B64,""))</f>
        <v/>
      </c>
      <c r="Y64" s="92" t="str">
        <f t="shared" si="15"/>
        <v/>
      </c>
      <c r="Z64" s="92" t="str">
        <f t="shared" si="16"/>
        <v/>
      </c>
      <c r="AA64" s="16" t="str">
        <f t="shared" si="12"/>
        <v/>
      </c>
      <c r="AB64" s="106" t="str">
        <f t="shared" si="17"/>
        <v/>
      </c>
      <c r="AC64" s="107" t="str">
        <f t="shared" si="18"/>
        <v/>
      </c>
      <c r="AD64" s="15" t="str">
        <f>IFERROR(_xlfn.XLOOKUP(H64,'A) Geberfläche'!$A$6:$A$105,'A) Geberfläche'!$AE$6:$AE$105)*W64/10,"")</f>
        <v/>
      </c>
      <c r="AE64" s="65" t="str">
        <f>IF(AND(ISNUMBER(E64),ISNUMBER(F64),ISNUMBER(AC64),COUNTIF(A64:$A$105,A64)=1),E64-F64+AC64,"")</f>
        <v/>
      </c>
      <c r="AF64" s="118"/>
      <c r="AG64" s="119" t="str">
        <f t="shared" si="19"/>
        <v/>
      </c>
      <c r="AH64" s="108" t="str">
        <f t="shared" si="20"/>
        <v/>
      </c>
      <c r="AI64" s="120"/>
      <c r="AJ64" s="65" t="str">
        <f t="shared" si="11"/>
        <v/>
      </c>
      <c r="AK64" s="122"/>
    </row>
    <row r="65" spans="1:37" ht="15.75" x14ac:dyDescent="0.25">
      <c r="A65" s="58"/>
      <c r="B65" s="58"/>
      <c r="C65" s="58"/>
      <c r="D65" s="59"/>
      <c r="E65" s="61"/>
      <c r="F65" s="62"/>
      <c r="H65" s="113"/>
      <c r="I65" s="14" t="str">
        <f>IF(H65="","",_xlfn.XLOOKUP($H65,'A) Geberfläche'!$A$6:$A$28,'A) Geberfläche'!$B$6:$B$28,"kein Wert",0))</f>
        <v/>
      </c>
      <c r="J65" s="14" t="str">
        <f>IF(H65="","",_xlfn.XLOOKUP($H65,'A) Geberfläche'!$A$6:$A$28,'A) Geberfläche'!$C$6:$C$28,"kein Wert",0))</f>
        <v/>
      </c>
      <c r="K65" s="14" t="str">
        <f>IF(H65="","",_xlfn.XLOOKUP($H65,'A) Geberfläche'!$A$6:$A$28,'A) Geberfläche'!$D$6:$D$28,"kein Wert",0))</f>
        <v/>
      </c>
      <c r="L65" s="14" t="str">
        <f>IF(H65="","",_xlfn.XLOOKUP($H65,'A) Geberfläche'!$A$6:$A$28,'A) Geberfläche'!$F$6:$F$28,"kein Wert",0))</f>
        <v/>
      </c>
      <c r="M65" s="99" t="str">
        <f t="shared" si="7"/>
        <v/>
      </c>
      <c r="N65" s="92" t="str">
        <f>IF(H65="","",_xlfn.XLOOKUP($H65,'A) Geberfläche'!$A$6:$A$28,'A) Geberfläche'!$AG$6:$AG$28,"kein Wert",0))</f>
        <v/>
      </c>
      <c r="O65" s="91" t="str">
        <f>IF(H65="","",_xlfn.XLOOKUP($H65,'A) Geberfläche'!$A$6:$A$28,'A) Geberfläche'!$AN$6:$AN$28,"kein Wert",0))</f>
        <v/>
      </c>
      <c r="P65" s="63"/>
      <c r="Q65" s="105"/>
      <c r="R65" s="105" t="str">
        <f t="shared" si="13"/>
        <v/>
      </c>
      <c r="T65" s="64">
        <v>80</v>
      </c>
      <c r="U65" s="93">
        <f t="shared" si="8"/>
        <v>80</v>
      </c>
      <c r="V65" s="118"/>
      <c r="W65" s="117" t="str">
        <f t="shared" si="14"/>
        <v/>
      </c>
      <c r="X65" s="92" t="str">
        <f>IF(AND(ISNUMBER(F65),ISNUMBER(B65),ISTEXT(A65)),(F65*B65-IFERROR(SUMIF($A$4:A64,A65,$Y$4:Y64),0))/B65,IF(AND(ISNUMBER(E65),ISNUMBER(B65),ISTEXT(A65)),(E65*B65-IFERROR(SUMIF($A$4:A64,A65,$Y$4:Y64),0))/B65,""))</f>
        <v/>
      </c>
      <c r="Y65" s="92" t="str">
        <f t="shared" si="15"/>
        <v/>
      </c>
      <c r="Z65" s="92" t="str">
        <f t="shared" si="16"/>
        <v/>
      </c>
      <c r="AA65" s="16" t="str">
        <f t="shared" si="12"/>
        <v/>
      </c>
      <c r="AB65" s="106" t="str">
        <f t="shared" si="17"/>
        <v/>
      </c>
      <c r="AC65" s="107" t="str">
        <f t="shared" si="18"/>
        <v/>
      </c>
      <c r="AD65" s="15" t="str">
        <f>IFERROR(_xlfn.XLOOKUP(H65,'A) Geberfläche'!$A$6:$A$105,'A) Geberfläche'!$AE$6:$AE$105)*W65/10,"")</f>
        <v/>
      </c>
      <c r="AE65" s="65" t="str">
        <f>IF(AND(ISNUMBER(E65),ISNUMBER(F65),ISNUMBER(AC65),COUNTIF(A65:$A$105,A65)=1),E65-F65+AC65,"")</f>
        <v/>
      </c>
      <c r="AF65" s="118"/>
      <c r="AG65" s="119" t="str">
        <f t="shared" si="19"/>
        <v/>
      </c>
      <c r="AH65" s="108" t="str">
        <f t="shared" si="20"/>
        <v/>
      </c>
      <c r="AI65" s="120"/>
      <c r="AJ65" s="65" t="str">
        <f t="shared" si="11"/>
        <v/>
      </c>
      <c r="AK65" s="122"/>
    </row>
    <row r="66" spans="1:37" ht="15.75" x14ac:dyDescent="0.25">
      <c r="A66" s="58"/>
      <c r="B66" s="58"/>
      <c r="C66" s="58"/>
      <c r="D66" s="59"/>
      <c r="E66" s="61"/>
      <c r="F66" s="62"/>
      <c r="H66" s="113"/>
      <c r="I66" s="14" t="str">
        <f>IF(H66="","",_xlfn.XLOOKUP($H66,'A) Geberfläche'!$A$6:$A$28,'A) Geberfläche'!$B$6:$B$28,"kein Wert",0))</f>
        <v/>
      </c>
      <c r="J66" s="14" t="str">
        <f>IF(H66="","",_xlfn.XLOOKUP($H66,'A) Geberfläche'!$A$6:$A$28,'A) Geberfläche'!$C$6:$C$28,"kein Wert",0))</f>
        <v/>
      </c>
      <c r="K66" s="14" t="str">
        <f>IF(H66="","",_xlfn.XLOOKUP($H66,'A) Geberfläche'!$A$6:$A$28,'A) Geberfläche'!$D$6:$D$28,"kein Wert",0))</f>
        <v/>
      </c>
      <c r="L66" s="14" t="str">
        <f>IF(H66="","",_xlfn.XLOOKUP($H66,'A) Geberfläche'!$A$6:$A$28,'A) Geberfläche'!$F$6:$F$28,"kein Wert",0))</f>
        <v/>
      </c>
      <c r="M66" s="99" t="str">
        <f t="shared" si="7"/>
        <v/>
      </c>
      <c r="N66" s="92" t="str">
        <f>IF(H66="","",_xlfn.XLOOKUP($H66,'A) Geberfläche'!$A$6:$A$28,'A) Geberfläche'!$AG$6:$AG$28,"kein Wert",0))</f>
        <v/>
      </c>
      <c r="O66" s="91" t="str">
        <f>IF(H66="","",_xlfn.XLOOKUP($H66,'A) Geberfläche'!$A$6:$A$28,'A) Geberfläche'!$AN$6:$AN$28,"kein Wert",0))</f>
        <v/>
      </c>
      <c r="P66" s="63"/>
      <c r="Q66" s="105"/>
      <c r="R66" s="105" t="str">
        <f t="shared" si="13"/>
        <v/>
      </c>
      <c r="T66" s="64">
        <v>80</v>
      </c>
      <c r="U66" s="93">
        <f t="shared" si="8"/>
        <v>80</v>
      </c>
      <c r="V66" s="118"/>
      <c r="W66" s="117" t="str">
        <f t="shared" si="14"/>
        <v/>
      </c>
      <c r="X66" s="92" t="str">
        <f>IF(AND(ISNUMBER(F66),ISNUMBER(B66),ISTEXT(A66)),(F66*B66-IFERROR(SUMIF($A$4:A65,A66,$Y$4:Y65),0))/B66,IF(AND(ISNUMBER(E66),ISNUMBER(B66),ISTEXT(A66)),(E66*B66-IFERROR(SUMIF($A$4:A65,A66,$Y$4:Y65),0))/B66,""))</f>
        <v/>
      </c>
      <c r="Y66" s="92" t="str">
        <f t="shared" si="15"/>
        <v/>
      </c>
      <c r="Z66" s="92" t="str">
        <f t="shared" si="16"/>
        <v/>
      </c>
      <c r="AA66" s="16" t="str">
        <f t="shared" si="12"/>
        <v/>
      </c>
      <c r="AB66" s="106" t="str">
        <f t="shared" si="17"/>
        <v/>
      </c>
      <c r="AC66" s="107" t="str">
        <f t="shared" si="18"/>
        <v/>
      </c>
      <c r="AD66" s="15" t="str">
        <f>IFERROR(_xlfn.XLOOKUP(H66,'A) Geberfläche'!$A$6:$A$105,'A) Geberfläche'!$AE$6:$AE$105)*W66/10,"")</f>
        <v/>
      </c>
      <c r="AE66" s="65" t="str">
        <f>IF(AND(ISNUMBER(E66),ISNUMBER(F66),ISNUMBER(AC66),COUNTIF(A66:$A$105,A66)=1),E66-F66+AC66,"")</f>
        <v/>
      </c>
      <c r="AF66" s="118"/>
      <c r="AG66" s="119" t="str">
        <f t="shared" si="19"/>
        <v/>
      </c>
      <c r="AH66" s="108" t="str">
        <f t="shared" si="20"/>
        <v/>
      </c>
      <c r="AI66" s="120"/>
      <c r="AJ66" s="65" t="str">
        <f t="shared" si="11"/>
        <v/>
      </c>
      <c r="AK66" s="122"/>
    </row>
    <row r="67" spans="1:37" ht="15.75" x14ac:dyDescent="0.25">
      <c r="A67" s="58"/>
      <c r="B67" s="58"/>
      <c r="C67" s="58"/>
      <c r="D67" s="59"/>
      <c r="E67" s="61"/>
      <c r="F67" s="62"/>
      <c r="H67" s="113"/>
      <c r="I67" s="14" t="str">
        <f>IF(H67="","",_xlfn.XLOOKUP($H67,'A) Geberfläche'!$A$6:$A$28,'A) Geberfläche'!$B$6:$B$28,"kein Wert",0))</f>
        <v/>
      </c>
      <c r="J67" s="14" t="str">
        <f>IF(H67="","",_xlfn.XLOOKUP($H67,'A) Geberfläche'!$A$6:$A$28,'A) Geberfläche'!$C$6:$C$28,"kein Wert",0))</f>
        <v/>
      </c>
      <c r="K67" s="14" t="str">
        <f>IF(H67="","",_xlfn.XLOOKUP($H67,'A) Geberfläche'!$A$6:$A$28,'A) Geberfläche'!$D$6:$D$28,"kein Wert",0))</f>
        <v/>
      </c>
      <c r="L67" s="14" t="str">
        <f>IF(H67="","",_xlfn.XLOOKUP($H67,'A) Geberfläche'!$A$6:$A$28,'A) Geberfläche'!$F$6:$F$28,"kein Wert",0))</f>
        <v/>
      </c>
      <c r="M67" s="99" t="str">
        <f t="shared" si="7"/>
        <v/>
      </c>
      <c r="N67" s="92" t="str">
        <f>IF(H67="","",_xlfn.XLOOKUP($H67,'A) Geberfläche'!$A$6:$A$28,'A) Geberfläche'!$AG$6:$AG$28,"kein Wert",0))</f>
        <v/>
      </c>
      <c r="O67" s="91" t="str">
        <f>IF(H67="","",_xlfn.XLOOKUP($H67,'A) Geberfläche'!$A$6:$A$28,'A) Geberfläche'!$AN$6:$AN$28,"kein Wert",0))</f>
        <v/>
      </c>
      <c r="P67" s="63"/>
      <c r="Q67" s="105"/>
      <c r="R67" s="105" t="str">
        <f t="shared" si="13"/>
        <v/>
      </c>
      <c r="T67" s="64">
        <v>80</v>
      </c>
      <c r="U67" s="93">
        <f t="shared" si="8"/>
        <v>80</v>
      </c>
      <c r="V67" s="118"/>
      <c r="W67" s="117" t="str">
        <f t="shared" si="14"/>
        <v/>
      </c>
      <c r="X67" s="92" t="str">
        <f>IF(AND(ISNUMBER(F67),ISNUMBER(B67),ISTEXT(A67)),(F67*B67-IFERROR(SUMIF($A$4:A66,A67,$Y$4:Y66),0))/B67,IF(AND(ISNUMBER(E67),ISNUMBER(B67),ISTEXT(A67)),(E67*B67-IFERROR(SUMIF($A$4:A66,A67,$Y$4:Y66),0))/B67,""))</f>
        <v/>
      </c>
      <c r="Y67" s="92" t="str">
        <f t="shared" si="15"/>
        <v/>
      </c>
      <c r="Z67" s="92" t="str">
        <f t="shared" si="16"/>
        <v/>
      </c>
      <c r="AA67" s="16" t="str">
        <f t="shared" si="12"/>
        <v/>
      </c>
      <c r="AB67" s="106" t="str">
        <f t="shared" si="17"/>
        <v/>
      </c>
      <c r="AC67" s="107" t="str">
        <f t="shared" si="18"/>
        <v/>
      </c>
      <c r="AD67" s="15" t="str">
        <f>IFERROR(_xlfn.XLOOKUP(H67,'A) Geberfläche'!$A$6:$A$105,'A) Geberfläche'!$AE$6:$AE$105)*W67/10,"")</f>
        <v/>
      </c>
      <c r="AE67" s="65" t="str">
        <f>IF(AND(ISNUMBER(E67),ISNUMBER(F67),ISNUMBER(AC67),COUNTIF(A67:$A$105,A67)=1),E67-F67+AC67,"")</f>
        <v/>
      </c>
      <c r="AF67" s="118"/>
      <c r="AG67" s="119" t="str">
        <f t="shared" si="19"/>
        <v/>
      </c>
      <c r="AH67" s="108" t="str">
        <f t="shared" si="20"/>
        <v/>
      </c>
      <c r="AI67" s="120"/>
      <c r="AJ67" s="65" t="str">
        <f t="shared" si="11"/>
        <v/>
      </c>
      <c r="AK67" s="122"/>
    </row>
    <row r="68" spans="1:37" ht="15.75" x14ac:dyDescent="0.25">
      <c r="A68" s="58"/>
      <c r="B68" s="58"/>
      <c r="C68" s="58"/>
      <c r="D68" s="59"/>
      <c r="E68" s="61"/>
      <c r="F68" s="62"/>
      <c r="H68" s="113"/>
      <c r="I68" s="14" t="str">
        <f>IF(H68="","",_xlfn.XLOOKUP($H68,'A) Geberfläche'!$A$6:$A$28,'A) Geberfläche'!$B$6:$B$28,"kein Wert",0))</f>
        <v/>
      </c>
      <c r="J68" s="14" t="str">
        <f>IF(H68="","",_xlfn.XLOOKUP($H68,'A) Geberfläche'!$A$6:$A$28,'A) Geberfläche'!$C$6:$C$28,"kein Wert",0))</f>
        <v/>
      </c>
      <c r="K68" s="14" t="str">
        <f>IF(H68="","",_xlfn.XLOOKUP($H68,'A) Geberfläche'!$A$6:$A$28,'A) Geberfläche'!$D$6:$D$28,"kein Wert",0))</f>
        <v/>
      </c>
      <c r="L68" s="14" t="str">
        <f>IF(H68="","",_xlfn.XLOOKUP($H68,'A) Geberfläche'!$A$6:$A$28,'A) Geberfläche'!$F$6:$F$28,"kein Wert",0))</f>
        <v/>
      </c>
      <c r="M68" s="99" t="str">
        <f t="shared" si="7"/>
        <v/>
      </c>
      <c r="N68" s="92" t="str">
        <f>IF(H68="","",_xlfn.XLOOKUP($H68,'A) Geberfläche'!$A$6:$A$28,'A) Geberfläche'!$AG$6:$AG$28,"kein Wert",0))</f>
        <v/>
      </c>
      <c r="O68" s="91" t="str">
        <f>IF(H68="","",_xlfn.XLOOKUP($H68,'A) Geberfläche'!$A$6:$A$28,'A) Geberfläche'!$AN$6:$AN$28,"kein Wert",0))</f>
        <v/>
      </c>
      <c r="P68" s="63"/>
      <c r="Q68" s="105"/>
      <c r="R68" s="105" t="str">
        <f t="shared" si="13"/>
        <v/>
      </c>
      <c r="T68" s="64">
        <v>80</v>
      </c>
      <c r="U68" s="93">
        <f t="shared" si="8"/>
        <v>80</v>
      </c>
      <c r="V68" s="118"/>
      <c r="W68" s="117" t="str">
        <f t="shared" si="14"/>
        <v/>
      </c>
      <c r="X68" s="92" t="str">
        <f>IF(AND(ISNUMBER(F68),ISNUMBER(B68),ISTEXT(A68)),(F68*B68-IFERROR(SUMIF($A$4:A67,A68,$Y$4:Y67),0))/B68,IF(AND(ISNUMBER(E68),ISNUMBER(B68),ISTEXT(A68)),(E68*B68-IFERROR(SUMIF($A$4:A67,A68,$Y$4:Y67),0))/B68,""))</f>
        <v/>
      </c>
      <c r="Y68" s="92" t="str">
        <f t="shared" si="15"/>
        <v/>
      </c>
      <c r="Z68" s="92" t="str">
        <f t="shared" si="16"/>
        <v/>
      </c>
      <c r="AA68" s="16" t="str">
        <f t="shared" si="12"/>
        <v/>
      </c>
      <c r="AB68" s="106" t="str">
        <f t="shared" si="17"/>
        <v/>
      </c>
      <c r="AC68" s="107" t="str">
        <f t="shared" si="18"/>
        <v/>
      </c>
      <c r="AD68" s="15" t="str">
        <f>IFERROR(_xlfn.XLOOKUP(H68,'A) Geberfläche'!$A$6:$A$105,'A) Geberfläche'!$AE$6:$AE$105)*W68/10,"")</f>
        <v/>
      </c>
      <c r="AE68" s="65" t="str">
        <f>IF(AND(ISNUMBER(E68),ISNUMBER(F68),ISNUMBER(AC68),COUNTIF(A68:$A$105,A68)=1),E68-F68+AC68,"")</f>
        <v/>
      </c>
      <c r="AF68" s="118"/>
      <c r="AG68" s="119" t="str">
        <f t="shared" si="19"/>
        <v/>
      </c>
      <c r="AH68" s="108" t="str">
        <f t="shared" si="20"/>
        <v/>
      </c>
      <c r="AI68" s="120"/>
      <c r="AJ68" s="65" t="str">
        <f t="shared" si="11"/>
        <v/>
      </c>
      <c r="AK68" s="122"/>
    </row>
    <row r="69" spans="1:37" ht="15.75" x14ac:dyDescent="0.25">
      <c r="A69" s="58"/>
      <c r="B69" s="58"/>
      <c r="C69" s="58"/>
      <c r="D69" s="59"/>
      <c r="E69" s="61"/>
      <c r="F69" s="62"/>
      <c r="H69" s="113"/>
      <c r="I69" s="14" t="str">
        <f>IF(H69="","",_xlfn.XLOOKUP($H69,'A) Geberfläche'!$A$6:$A$28,'A) Geberfläche'!$B$6:$B$28,"kein Wert",0))</f>
        <v/>
      </c>
      <c r="J69" s="14" t="str">
        <f>IF(H69="","",_xlfn.XLOOKUP($H69,'A) Geberfläche'!$A$6:$A$28,'A) Geberfläche'!$C$6:$C$28,"kein Wert",0))</f>
        <v/>
      </c>
      <c r="K69" s="14" t="str">
        <f>IF(H69="","",_xlfn.XLOOKUP($H69,'A) Geberfläche'!$A$6:$A$28,'A) Geberfläche'!$D$6:$D$28,"kein Wert",0))</f>
        <v/>
      </c>
      <c r="L69" s="14" t="str">
        <f>IF(H69="","",_xlfn.XLOOKUP($H69,'A) Geberfläche'!$A$6:$A$28,'A) Geberfläche'!$F$6:$F$28,"kein Wert",0))</f>
        <v/>
      </c>
      <c r="M69" s="99" t="str">
        <f t="shared" si="7"/>
        <v/>
      </c>
      <c r="N69" s="92" t="str">
        <f>IF(H69="","",_xlfn.XLOOKUP($H69,'A) Geberfläche'!$A$6:$A$28,'A) Geberfläche'!$AG$6:$AG$28,"kein Wert",0))</f>
        <v/>
      </c>
      <c r="O69" s="91" t="str">
        <f>IF(H69="","",_xlfn.XLOOKUP($H69,'A) Geberfläche'!$A$6:$A$28,'A) Geberfläche'!$AN$6:$AN$28,"kein Wert",0))</f>
        <v/>
      </c>
      <c r="P69" s="63"/>
      <c r="Q69" s="105"/>
      <c r="R69" s="105" t="str">
        <f t="shared" si="13"/>
        <v/>
      </c>
      <c r="T69" s="64">
        <v>80</v>
      </c>
      <c r="U69" s="93">
        <f t="shared" si="8"/>
        <v>80</v>
      </c>
      <c r="V69" s="118"/>
      <c r="W69" s="117" t="str">
        <f t="shared" si="14"/>
        <v/>
      </c>
      <c r="X69" s="92" t="str">
        <f>IF(AND(ISNUMBER(F69),ISNUMBER(B69),ISTEXT(A69)),(F69*B69-IFERROR(SUMIF($A$4:A68,A69,$Y$4:Y68),0))/B69,IF(AND(ISNUMBER(E69),ISNUMBER(B69),ISTEXT(A69)),(E69*B69-IFERROR(SUMIF($A$4:A68,A69,$Y$4:Y68),0))/B69,""))</f>
        <v/>
      </c>
      <c r="Y69" s="92" t="str">
        <f t="shared" si="15"/>
        <v/>
      </c>
      <c r="Z69" s="92" t="str">
        <f t="shared" si="16"/>
        <v/>
      </c>
      <c r="AA69" s="16" t="str">
        <f t="shared" si="12"/>
        <v/>
      </c>
      <c r="AB69" s="106" t="str">
        <f t="shared" si="17"/>
        <v/>
      </c>
      <c r="AC69" s="107" t="str">
        <f t="shared" si="18"/>
        <v/>
      </c>
      <c r="AD69" s="15" t="str">
        <f>IFERROR(_xlfn.XLOOKUP(H69,'A) Geberfläche'!$A$6:$A$105,'A) Geberfläche'!$AE$6:$AE$105)*W69/10,"")</f>
        <v/>
      </c>
      <c r="AE69" s="65" t="str">
        <f>IF(AND(ISNUMBER(E69),ISNUMBER(F69),ISNUMBER(AC69),COUNTIF(A69:$A$105,A69)=1),E69-F69+AC69,"")</f>
        <v/>
      </c>
      <c r="AF69" s="118"/>
      <c r="AG69" s="119" t="str">
        <f t="shared" si="19"/>
        <v/>
      </c>
      <c r="AH69" s="108" t="str">
        <f t="shared" si="20"/>
        <v/>
      </c>
      <c r="AI69" s="120"/>
      <c r="AJ69" s="65" t="str">
        <f t="shared" si="11"/>
        <v/>
      </c>
      <c r="AK69" s="122"/>
    </row>
    <row r="70" spans="1:37" ht="15.75" x14ac:dyDescent="0.25">
      <c r="A70" s="58"/>
      <c r="B70" s="58"/>
      <c r="C70" s="58"/>
      <c r="D70" s="59"/>
      <c r="E70" s="61"/>
      <c r="F70" s="62"/>
      <c r="H70" s="113"/>
      <c r="I70" s="14" t="str">
        <f>IF(H70="","",_xlfn.XLOOKUP($H70,'A) Geberfläche'!$A$6:$A$28,'A) Geberfläche'!$B$6:$B$28,"kein Wert",0))</f>
        <v/>
      </c>
      <c r="J70" s="14" t="str">
        <f>IF(H70="","",_xlfn.XLOOKUP($H70,'A) Geberfläche'!$A$6:$A$28,'A) Geberfläche'!$C$6:$C$28,"kein Wert",0))</f>
        <v/>
      </c>
      <c r="K70" s="14" t="str">
        <f>IF(H70="","",_xlfn.XLOOKUP($H70,'A) Geberfläche'!$A$6:$A$28,'A) Geberfläche'!$D$6:$D$28,"kein Wert",0))</f>
        <v/>
      </c>
      <c r="L70" s="14" t="str">
        <f>IF(H70="","",_xlfn.XLOOKUP($H70,'A) Geberfläche'!$A$6:$A$28,'A) Geberfläche'!$F$6:$F$28,"kein Wert",0))</f>
        <v/>
      </c>
      <c r="M70" s="99" t="str">
        <f t="shared" si="7"/>
        <v/>
      </c>
      <c r="N70" s="92" t="str">
        <f>IF(H70="","",_xlfn.XLOOKUP($H70,'A) Geberfläche'!$A$6:$A$28,'A) Geberfläche'!$AG$6:$AG$28,"kein Wert",0))</f>
        <v/>
      </c>
      <c r="O70" s="91" t="str">
        <f>IF(H70="","",_xlfn.XLOOKUP($H70,'A) Geberfläche'!$A$6:$A$28,'A) Geberfläche'!$AN$6:$AN$28,"kein Wert",0))</f>
        <v/>
      </c>
      <c r="P70" s="63"/>
      <c r="Q70" s="105"/>
      <c r="R70" s="105" t="str">
        <f t="shared" ref="R70:R105" si="21">IFERROR(IF(ISNUMBER(P70),IF(H70=H71,P70-P71,P70),J70),"")</f>
        <v/>
      </c>
      <c r="T70" s="64">
        <v>80</v>
      </c>
      <c r="U70" s="93">
        <f t="shared" si="8"/>
        <v>80</v>
      </c>
      <c r="V70" s="118"/>
      <c r="W70" s="117" t="str">
        <f t="shared" ref="W70:W105" si="22">IF(AND(ISNUMBER(F70),ISNUMBER(M70)),F70/(M70*(U70/100)),IF(ISNUMBER(M70),E70/(M70*(U70/100)),""))</f>
        <v/>
      </c>
      <c r="X70" s="92" t="str">
        <f>IF(AND(ISNUMBER(F70),ISNUMBER(B70),ISTEXT(A70)),(F70*B70-IFERROR(SUMIF($A$4:A69,A70,$Y$4:Y69),0))/B70,IF(AND(ISNUMBER(E70),ISNUMBER(B70),ISTEXT(A70)),(E70*B70-IFERROR(SUMIF($A$4:A69,A70,$Y$4:Y69),0))/B70,""))</f>
        <v/>
      </c>
      <c r="Y70" s="92" t="str">
        <f t="shared" ref="Y70:Y105" si="23">IF(AND(ISNUMBER(M70), ISNUMBER(R70)),R70*M70*U70/100,"")</f>
        <v/>
      </c>
      <c r="Z70" s="92" t="str">
        <f t="shared" ref="Z70:Z101" si="24">IF(AND(ISNUMBER(Y70),ISNUMBER(B70)),Y70/B70,"")</f>
        <v/>
      </c>
      <c r="AA70" s="16" t="str">
        <f t="shared" si="12"/>
        <v/>
      </c>
      <c r="AB70" s="106" t="str">
        <f t="shared" ref="AB70:AB105" si="25">IF(AND(ISNUMBER(B70),ISNUMBER(M70)),MAX(0,((Z70-X70)*B70/(U70/100))/M70),"")</f>
        <v/>
      </c>
      <c r="AC70" s="107" t="str">
        <f t="shared" ref="AC70:AC105" si="26">IF(AND(ISNUMBER(X70),ISNUMBER(Z70)),MAX(0,X70-Z70),"")</f>
        <v/>
      </c>
      <c r="AD70" s="15" t="str">
        <f>IFERROR(_xlfn.XLOOKUP(H70,'A) Geberfläche'!$A$6:$A$105,'A) Geberfläche'!$AE$6:$AE$105)*W70/10,"")</f>
        <v/>
      </c>
      <c r="AE70" s="65" t="str">
        <f>IF(AND(ISNUMBER(E70),ISNUMBER(F70),ISNUMBER(AC70),COUNTIF(A70:$A$105,A70)=1),E70-F70+AC70,"")</f>
        <v/>
      </c>
      <c r="AF70" s="118"/>
      <c r="AG70" s="119" t="str">
        <f t="shared" ref="AG70:AG105" si="27">O70</f>
        <v/>
      </c>
      <c r="AH70" s="108" t="str">
        <f t="shared" ref="AH70:AH105" si="28">IF(AND(ISNUMBER(N70),ISNUMBER(O70)),((N70-O70)/O70*(-1)),"")</f>
        <v/>
      </c>
      <c r="AI70" s="120"/>
      <c r="AJ70" s="65" t="str">
        <f t="shared" si="11"/>
        <v/>
      </c>
      <c r="AK70" s="122"/>
    </row>
    <row r="71" spans="1:37" ht="15.75" x14ac:dyDescent="0.25">
      <c r="A71" s="58"/>
      <c r="B71" s="58"/>
      <c r="C71" s="58"/>
      <c r="D71" s="59"/>
      <c r="E71" s="61"/>
      <c r="F71" s="62"/>
      <c r="H71" s="113"/>
      <c r="I71" s="14" t="str">
        <f>IF(H71="","",_xlfn.XLOOKUP($H71,'A) Geberfläche'!$A$6:$A$28,'A) Geberfläche'!$B$6:$B$28,"kein Wert",0))</f>
        <v/>
      </c>
      <c r="J71" s="14" t="str">
        <f>IF(H71="","",_xlfn.XLOOKUP($H71,'A) Geberfläche'!$A$6:$A$28,'A) Geberfläche'!$C$6:$C$28,"kein Wert",0))</f>
        <v/>
      </c>
      <c r="K71" s="14" t="str">
        <f>IF(H71="","",_xlfn.XLOOKUP($H71,'A) Geberfläche'!$A$6:$A$28,'A) Geberfläche'!$D$6:$D$28,"kein Wert",0))</f>
        <v/>
      </c>
      <c r="L71" s="14" t="str">
        <f>IF(H71="","",_xlfn.XLOOKUP($H71,'A) Geberfläche'!$A$6:$A$28,'A) Geberfläche'!$F$6:$F$28,"kein Wert",0))</f>
        <v/>
      </c>
      <c r="M71" s="99" t="str">
        <f t="shared" ref="M71:M105" si="29">IF(H71="","",IF(ISNUMBER(N71),N71,O71))</f>
        <v/>
      </c>
      <c r="N71" s="92" t="str">
        <f>IF(H71="","",_xlfn.XLOOKUP($H71,'A) Geberfläche'!$A$6:$A$28,'A) Geberfläche'!$AG$6:$AG$28,"kein Wert",0))</f>
        <v/>
      </c>
      <c r="O71" s="91" t="str">
        <f>IF(H71="","",_xlfn.XLOOKUP($H71,'A) Geberfläche'!$A$6:$A$28,'A) Geberfläche'!$AN$6:$AN$28,"kein Wert",0))</f>
        <v/>
      </c>
      <c r="P71" s="63"/>
      <c r="Q71" s="105"/>
      <c r="R71" s="105" t="str">
        <f t="shared" si="21"/>
        <v/>
      </c>
      <c r="T71" s="64">
        <v>80</v>
      </c>
      <c r="U71" s="93">
        <f t="shared" ref="U71:U105" si="30">IF(T71="",100,T71)</f>
        <v>80</v>
      </c>
      <c r="V71" s="118"/>
      <c r="W71" s="117" t="str">
        <f t="shared" si="22"/>
        <v/>
      </c>
      <c r="X71" s="92" t="str">
        <f>IF(AND(ISNUMBER(F71),ISNUMBER(B71),ISTEXT(A71)),(F71*B71-IFERROR(SUMIF($A$4:A70,A71,$Y$4:Y70),0))/B71,IF(AND(ISNUMBER(E71),ISNUMBER(B71),ISTEXT(A71)),(E71*B71-IFERROR(SUMIF($A$4:A70,A71,$Y$4:Y70),0))/B71,""))</f>
        <v/>
      </c>
      <c r="Y71" s="92" t="str">
        <f t="shared" si="23"/>
        <v/>
      </c>
      <c r="Z71" s="92" t="str">
        <f t="shared" si="24"/>
        <v/>
      </c>
      <c r="AA71" s="16" t="str">
        <f t="shared" ref="AA71:AA105" si="31">IFERROR(F71-AC71,"")</f>
        <v/>
      </c>
      <c r="AB71" s="106" t="str">
        <f t="shared" si="25"/>
        <v/>
      </c>
      <c r="AC71" s="107" t="str">
        <f t="shared" si="26"/>
        <v/>
      </c>
      <c r="AD71" s="15" t="str">
        <f>IFERROR(_xlfn.XLOOKUP(H71,'A) Geberfläche'!$A$6:$A$105,'A) Geberfläche'!$AE$6:$AE$105)*W71/10,"")</f>
        <v/>
      </c>
      <c r="AE71" s="65" t="str">
        <f>IF(AND(ISNUMBER(E71),ISNUMBER(F71),ISNUMBER(AC71),COUNTIF(A71:$A$105,A71)=1),E71-F71+AC71,"")</f>
        <v/>
      </c>
      <c r="AF71" s="118"/>
      <c r="AG71" s="119" t="str">
        <f t="shared" si="27"/>
        <v/>
      </c>
      <c r="AH71" s="108" t="str">
        <f t="shared" si="28"/>
        <v/>
      </c>
      <c r="AI71" s="120"/>
      <c r="AJ71" s="65" t="str">
        <f t="shared" ref="AJ71:AJ105" si="32">IFERROR(AE71-SUMIF($A$6:$A$105,A71,$AI$6:$AI$105),"")</f>
        <v/>
      </c>
      <c r="AK71" s="122"/>
    </row>
    <row r="72" spans="1:37" ht="15.75" x14ac:dyDescent="0.25">
      <c r="A72" s="58"/>
      <c r="B72" s="58"/>
      <c r="C72" s="58"/>
      <c r="D72" s="59"/>
      <c r="E72" s="61"/>
      <c r="F72" s="62"/>
      <c r="H72" s="113"/>
      <c r="I72" s="14" t="str">
        <f>IF(H72="","",_xlfn.XLOOKUP($H72,'A) Geberfläche'!$A$6:$A$28,'A) Geberfläche'!$B$6:$B$28,"kein Wert",0))</f>
        <v/>
      </c>
      <c r="J72" s="14" t="str">
        <f>IF(H72="","",_xlfn.XLOOKUP($H72,'A) Geberfläche'!$A$6:$A$28,'A) Geberfläche'!$C$6:$C$28,"kein Wert",0))</f>
        <v/>
      </c>
      <c r="K72" s="14" t="str">
        <f>IF(H72="","",_xlfn.XLOOKUP($H72,'A) Geberfläche'!$A$6:$A$28,'A) Geberfläche'!$D$6:$D$28,"kein Wert",0))</f>
        <v/>
      </c>
      <c r="L72" s="14" t="str">
        <f>IF(H72="","",_xlfn.XLOOKUP($H72,'A) Geberfläche'!$A$6:$A$28,'A) Geberfläche'!$F$6:$F$28,"kein Wert",0))</f>
        <v/>
      </c>
      <c r="M72" s="99" t="str">
        <f t="shared" si="29"/>
        <v/>
      </c>
      <c r="N72" s="92" t="str">
        <f>IF(H72="","",_xlfn.XLOOKUP($H72,'A) Geberfläche'!$A$6:$A$28,'A) Geberfläche'!$AG$6:$AG$28,"kein Wert",0))</f>
        <v/>
      </c>
      <c r="O72" s="91" t="str">
        <f>IF(H72="","",_xlfn.XLOOKUP($H72,'A) Geberfläche'!$A$6:$A$28,'A) Geberfläche'!$AN$6:$AN$28,"kein Wert",0))</f>
        <v/>
      </c>
      <c r="P72" s="63"/>
      <c r="Q72" s="105"/>
      <c r="R72" s="105" t="str">
        <f t="shared" si="21"/>
        <v/>
      </c>
      <c r="T72" s="64">
        <v>80</v>
      </c>
      <c r="U72" s="93">
        <f t="shared" si="30"/>
        <v>80</v>
      </c>
      <c r="V72" s="118"/>
      <c r="W72" s="117" t="str">
        <f t="shared" si="22"/>
        <v/>
      </c>
      <c r="X72" s="92" t="str">
        <f>IF(AND(ISNUMBER(F72),ISNUMBER(B72),ISTEXT(A72)),(F72*B72-IFERROR(SUMIF($A$4:A71,A72,$Y$4:Y71),0))/B72,IF(AND(ISNUMBER(E72),ISNUMBER(B72),ISTEXT(A72)),(E72*B72-IFERROR(SUMIF($A$4:A71,A72,$Y$4:Y71),0))/B72,""))</f>
        <v/>
      </c>
      <c r="Y72" s="92" t="str">
        <f t="shared" si="23"/>
        <v/>
      </c>
      <c r="Z72" s="92" t="str">
        <f t="shared" si="24"/>
        <v/>
      </c>
      <c r="AA72" s="16" t="str">
        <f t="shared" si="31"/>
        <v/>
      </c>
      <c r="AB72" s="106" t="str">
        <f t="shared" si="25"/>
        <v/>
      </c>
      <c r="AC72" s="107" t="str">
        <f t="shared" si="26"/>
        <v/>
      </c>
      <c r="AD72" s="15" t="str">
        <f>IFERROR(_xlfn.XLOOKUP(H72,'A) Geberfläche'!$A$6:$A$105,'A) Geberfläche'!$AE$6:$AE$105)*W72/10,"")</f>
        <v/>
      </c>
      <c r="AE72" s="65" t="str">
        <f>IF(AND(ISNUMBER(E72),ISNUMBER(F72),ISNUMBER(AC72),COUNTIF(A72:$A$105,A72)=1),E72-F72+AC72,"")</f>
        <v/>
      </c>
      <c r="AF72" s="118"/>
      <c r="AG72" s="119" t="str">
        <f t="shared" si="27"/>
        <v/>
      </c>
      <c r="AH72" s="108" t="str">
        <f t="shared" si="28"/>
        <v/>
      </c>
      <c r="AI72" s="120"/>
      <c r="AJ72" s="65" t="str">
        <f t="shared" si="32"/>
        <v/>
      </c>
      <c r="AK72" s="122"/>
    </row>
    <row r="73" spans="1:37" ht="15.75" x14ac:dyDescent="0.25">
      <c r="A73" s="58"/>
      <c r="B73" s="58"/>
      <c r="C73" s="58"/>
      <c r="D73" s="59"/>
      <c r="E73" s="61"/>
      <c r="F73" s="62"/>
      <c r="H73" s="113"/>
      <c r="I73" s="14" t="str">
        <f>IF(H73="","",_xlfn.XLOOKUP($H73,'A) Geberfläche'!$A$6:$A$28,'A) Geberfläche'!$B$6:$B$28,"kein Wert",0))</f>
        <v/>
      </c>
      <c r="J73" s="14" t="str">
        <f>IF(H73="","",_xlfn.XLOOKUP($H73,'A) Geberfläche'!$A$6:$A$28,'A) Geberfläche'!$C$6:$C$28,"kein Wert",0))</f>
        <v/>
      </c>
      <c r="K73" s="14" t="str">
        <f>IF(H73="","",_xlfn.XLOOKUP($H73,'A) Geberfläche'!$A$6:$A$28,'A) Geberfläche'!$D$6:$D$28,"kein Wert",0))</f>
        <v/>
      </c>
      <c r="L73" s="14" t="str">
        <f>IF(H73="","",_xlfn.XLOOKUP($H73,'A) Geberfläche'!$A$6:$A$28,'A) Geberfläche'!$F$6:$F$28,"kein Wert",0))</f>
        <v/>
      </c>
      <c r="M73" s="99" t="str">
        <f t="shared" si="29"/>
        <v/>
      </c>
      <c r="N73" s="92" t="str">
        <f>IF(H73="","",_xlfn.XLOOKUP($H73,'A) Geberfläche'!$A$6:$A$28,'A) Geberfläche'!$AG$6:$AG$28,"kein Wert",0))</f>
        <v/>
      </c>
      <c r="O73" s="91" t="str">
        <f>IF(H73="","",_xlfn.XLOOKUP($H73,'A) Geberfläche'!$A$6:$A$28,'A) Geberfläche'!$AN$6:$AN$28,"kein Wert",0))</f>
        <v/>
      </c>
      <c r="P73" s="63"/>
      <c r="Q73" s="105"/>
      <c r="R73" s="105" t="str">
        <f t="shared" si="21"/>
        <v/>
      </c>
      <c r="T73" s="64">
        <v>80</v>
      </c>
      <c r="U73" s="93">
        <f t="shared" si="30"/>
        <v>80</v>
      </c>
      <c r="V73" s="118"/>
      <c r="W73" s="117" t="str">
        <f t="shared" si="22"/>
        <v/>
      </c>
      <c r="X73" s="92" t="str">
        <f>IF(AND(ISNUMBER(F73),ISNUMBER(B73),ISTEXT(A73)),(F73*B73-IFERROR(SUMIF($A$4:A72,A73,$Y$4:Y72),0))/B73,IF(AND(ISNUMBER(E73),ISNUMBER(B73),ISTEXT(A73)),(E73*B73-IFERROR(SUMIF($A$4:A72,A73,$Y$4:Y72),0))/B73,""))</f>
        <v/>
      </c>
      <c r="Y73" s="92" t="str">
        <f t="shared" si="23"/>
        <v/>
      </c>
      <c r="Z73" s="92" t="str">
        <f t="shared" si="24"/>
        <v/>
      </c>
      <c r="AA73" s="16" t="str">
        <f t="shared" si="31"/>
        <v/>
      </c>
      <c r="AB73" s="106" t="str">
        <f t="shared" si="25"/>
        <v/>
      </c>
      <c r="AC73" s="107" t="str">
        <f t="shared" si="26"/>
        <v/>
      </c>
      <c r="AD73" s="15" t="str">
        <f>IFERROR(_xlfn.XLOOKUP(H73,'A) Geberfläche'!$A$6:$A$105,'A) Geberfläche'!$AE$6:$AE$105)*W73/10,"")</f>
        <v/>
      </c>
      <c r="AE73" s="65" t="str">
        <f>IF(AND(ISNUMBER(E73),ISNUMBER(F73),ISNUMBER(AC73),COUNTIF(A73:$A$105,A73)=1),E73-F73+AC73,"")</f>
        <v/>
      </c>
      <c r="AF73" s="118"/>
      <c r="AG73" s="119" t="str">
        <f t="shared" si="27"/>
        <v/>
      </c>
      <c r="AH73" s="108" t="str">
        <f t="shared" si="28"/>
        <v/>
      </c>
      <c r="AI73" s="120"/>
      <c r="AJ73" s="65" t="str">
        <f t="shared" si="32"/>
        <v/>
      </c>
      <c r="AK73" s="122"/>
    </row>
    <row r="74" spans="1:37" ht="15.75" x14ac:dyDescent="0.25">
      <c r="A74" s="58"/>
      <c r="B74" s="58"/>
      <c r="C74" s="58"/>
      <c r="D74" s="59"/>
      <c r="E74" s="61"/>
      <c r="F74" s="62"/>
      <c r="H74" s="113"/>
      <c r="I74" s="14" t="str">
        <f>IF(H74="","",_xlfn.XLOOKUP($H74,'A) Geberfläche'!$A$6:$A$28,'A) Geberfläche'!$B$6:$B$28,"kein Wert",0))</f>
        <v/>
      </c>
      <c r="J74" s="14" t="str">
        <f>IF(H74="","",_xlfn.XLOOKUP($H74,'A) Geberfläche'!$A$6:$A$28,'A) Geberfläche'!$C$6:$C$28,"kein Wert",0))</f>
        <v/>
      </c>
      <c r="K74" s="14" t="str">
        <f>IF(H74="","",_xlfn.XLOOKUP($H74,'A) Geberfläche'!$A$6:$A$28,'A) Geberfläche'!$D$6:$D$28,"kein Wert",0))</f>
        <v/>
      </c>
      <c r="L74" s="14" t="str">
        <f>IF(H74="","",_xlfn.XLOOKUP($H74,'A) Geberfläche'!$A$6:$A$28,'A) Geberfläche'!$F$6:$F$28,"kein Wert",0))</f>
        <v/>
      </c>
      <c r="M74" s="99" t="str">
        <f t="shared" si="29"/>
        <v/>
      </c>
      <c r="N74" s="92" t="str">
        <f>IF(H74="","",_xlfn.XLOOKUP($H74,'A) Geberfläche'!$A$6:$A$28,'A) Geberfläche'!$AG$6:$AG$28,"kein Wert",0))</f>
        <v/>
      </c>
      <c r="O74" s="91" t="str">
        <f>IF(H74="","",_xlfn.XLOOKUP($H74,'A) Geberfläche'!$A$6:$A$28,'A) Geberfläche'!$AN$6:$AN$28,"kein Wert",0))</f>
        <v/>
      </c>
      <c r="P74" s="63"/>
      <c r="Q74" s="105"/>
      <c r="R74" s="105" t="str">
        <f t="shared" si="21"/>
        <v/>
      </c>
      <c r="T74" s="64">
        <v>80</v>
      </c>
      <c r="U74" s="93">
        <f t="shared" si="30"/>
        <v>80</v>
      </c>
      <c r="V74" s="118"/>
      <c r="W74" s="117" t="str">
        <f t="shared" si="22"/>
        <v/>
      </c>
      <c r="X74" s="92" t="str">
        <f>IF(AND(ISNUMBER(F74),ISNUMBER(B74),ISTEXT(A74)),(F74*B74-IFERROR(SUMIF($A$4:A73,A74,$Y$4:Y73),0))/B74,IF(AND(ISNUMBER(E74),ISNUMBER(B74),ISTEXT(A74)),(E74*B74-IFERROR(SUMIF($A$4:A73,A74,$Y$4:Y73),0))/B74,""))</f>
        <v/>
      </c>
      <c r="Y74" s="92" t="str">
        <f t="shared" si="23"/>
        <v/>
      </c>
      <c r="Z74" s="92" t="str">
        <f t="shared" si="24"/>
        <v/>
      </c>
      <c r="AA74" s="16" t="str">
        <f t="shared" si="31"/>
        <v/>
      </c>
      <c r="AB74" s="106" t="str">
        <f t="shared" si="25"/>
        <v/>
      </c>
      <c r="AC74" s="107" t="str">
        <f t="shared" si="26"/>
        <v/>
      </c>
      <c r="AD74" s="15" t="str">
        <f>IFERROR(_xlfn.XLOOKUP(H74,'A) Geberfläche'!$A$6:$A$105,'A) Geberfläche'!$AE$6:$AE$105)*W74/10,"")</f>
        <v/>
      </c>
      <c r="AE74" s="65" t="str">
        <f>IF(AND(ISNUMBER(E74),ISNUMBER(F74),ISNUMBER(AC74),COUNTIF(A74:$A$105,A74)=1),E74-F74+AC74,"")</f>
        <v/>
      </c>
      <c r="AF74" s="118"/>
      <c r="AG74" s="119" t="str">
        <f t="shared" si="27"/>
        <v/>
      </c>
      <c r="AH74" s="108" t="str">
        <f t="shared" si="28"/>
        <v/>
      </c>
      <c r="AI74" s="120"/>
      <c r="AJ74" s="65" t="str">
        <f t="shared" si="32"/>
        <v/>
      </c>
      <c r="AK74" s="122"/>
    </row>
    <row r="75" spans="1:37" ht="15.75" x14ac:dyDescent="0.25">
      <c r="A75" s="58"/>
      <c r="B75" s="58"/>
      <c r="C75" s="58"/>
      <c r="D75" s="59"/>
      <c r="E75" s="61"/>
      <c r="F75" s="62"/>
      <c r="H75" s="113"/>
      <c r="I75" s="14" t="str">
        <f>IF(H75="","",_xlfn.XLOOKUP($H75,'A) Geberfläche'!$A$6:$A$28,'A) Geberfläche'!$B$6:$B$28,"kein Wert",0))</f>
        <v/>
      </c>
      <c r="J75" s="14" t="str">
        <f>IF(H75="","",_xlfn.XLOOKUP($H75,'A) Geberfläche'!$A$6:$A$28,'A) Geberfläche'!$C$6:$C$28,"kein Wert",0))</f>
        <v/>
      </c>
      <c r="K75" s="14" t="str">
        <f>IF(H75="","",_xlfn.XLOOKUP($H75,'A) Geberfläche'!$A$6:$A$28,'A) Geberfläche'!$D$6:$D$28,"kein Wert",0))</f>
        <v/>
      </c>
      <c r="L75" s="14" t="str">
        <f>IF(H75="","",_xlfn.XLOOKUP($H75,'A) Geberfläche'!$A$6:$A$28,'A) Geberfläche'!$F$6:$F$28,"kein Wert",0))</f>
        <v/>
      </c>
      <c r="M75" s="99" t="str">
        <f t="shared" si="29"/>
        <v/>
      </c>
      <c r="N75" s="92" t="str">
        <f>IF(H75="","",_xlfn.XLOOKUP($H75,'A) Geberfläche'!$A$6:$A$28,'A) Geberfläche'!$AG$6:$AG$28,"kein Wert",0))</f>
        <v/>
      </c>
      <c r="O75" s="91" t="str">
        <f>IF(H75="","",_xlfn.XLOOKUP($H75,'A) Geberfläche'!$A$6:$A$28,'A) Geberfläche'!$AN$6:$AN$28,"kein Wert",0))</f>
        <v/>
      </c>
      <c r="P75" s="63"/>
      <c r="Q75" s="105"/>
      <c r="R75" s="105" t="str">
        <f t="shared" si="21"/>
        <v/>
      </c>
      <c r="T75" s="64">
        <v>80</v>
      </c>
      <c r="U75" s="93">
        <f t="shared" si="30"/>
        <v>80</v>
      </c>
      <c r="V75" s="118"/>
      <c r="W75" s="117" t="str">
        <f t="shared" si="22"/>
        <v/>
      </c>
      <c r="X75" s="92" t="str">
        <f>IF(AND(ISNUMBER(F75),ISNUMBER(B75),ISTEXT(A75)),(F75*B75-IFERROR(SUMIF($A$4:A74,A75,$Y$4:Y74),0))/B75,IF(AND(ISNUMBER(E75),ISNUMBER(B75),ISTEXT(A75)),(E75*B75-IFERROR(SUMIF($A$4:A74,A75,$Y$4:Y74),0))/B75,""))</f>
        <v/>
      </c>
      <c r="Y75" s="92" t="str">
        <f t="shared" si="23"/>
        <v/>
      </c>
      <c r="Z75" s="92" t="str">
        <f t="shared" si="24"/>
        <v/>
      </c>
      <c r="AA75" s="16" t="str">
        <f t="shared" si="31"/>
        <v/>
      </c>
      <c r="AB75" s="106" t="str">
        <f t="shared" si="25"/>
        <v/>
      </c>
      <c r="AC75" s="107" t="str">
        <f t="shared" si="26"/>
        <v/>
      </c>
      <c r="AD75" s="15" t="str">
        <f>IFERROR(_xlfn.XLOOKUP(H75,'A) Geberfläche'!$A$6:$A$105,'A) Geberfläche'!$AE$6:$AE$105)*W75/10,"")</f>
        <v/>
      </c>
      <c r="AE75" s="65" t="str">
        <f>IF(AND(ISNUMBER(E75),ISNUMBER(F75),ISNUMBER(AC75),COUNTIF(A75:$A$105,A75)=1),E75-F75+AC75,"")</f>
        <v/>
      </c>
      <c r="AF75" s="118"/>
      <c r="AG75" s="119" t="str">
        <f t="shared" si="27"/>
        <v/>
      </c>
      <c r="AH75" s="108" t="str">
        <f t="shared" si="28"/>
        <v/>
      </c>
      <c r="AI75" s="120"/>
      <c r="AJ75" s="65" t="str">
        <f t="shared" si="32"/>
        <v/>
      </c>
      <c r="AK75" s="122"/>
    </row>
    <row r="76" spans="1:37" ht="15.75" x14ac:dyDescent="0.25">
      <c r="A76" s="58"/>
      <c r="B76" s="58"/>
      <c r="C76" s="58"/>
      <c r="D76" s="59"/>
      <c r="E76" s="61"/>
      <c r="F76" s="62"/>
      <c r="H76" s="113"/>
      <c r="I76" s="14" t="str">
        <f>IF(H76="","",_xlfn.XLOOKUP($H76,'A) Geberfläche'!$A$6:$A$28,'A) Geberfläche'!$B$6:$B$28,"kein Wert",0))</f>
        <v/>
      </c>
      <c r="J76" s="14" t="str">
        <f>IF(H76="","",_xlfn.XLOOKUP($H76,'A) Geberfläche'!$A$6:$A$28,'A) Geberfläche'!$C$6:$C$28,"kein Wert",0))</f>
        <v/>
      </c>
      <c r="K76" s="14" t="str">
        <f>IF(H76="","",_xlfn.XLOOKUP($H76,'A) Geberfläche'!$A$6:$A$28,'A) Geberfläche'!$D$6:$D$28,"kein Wert",0))</f>
        <v/>
      </c>
      <c r="L76" s="14" t="str">
        <f>IF(H76="","",_xlfn.XLOOKUP($H76,'A) Geberfläche'!$A$6:$A$28,'A) Geberfläche'!$F$6:$F$28,"kein Wert",0))</f>
        <v/>
      </c>
      <c r="M76" s="99" t="str">
        <f t="shared" si="29"/>
        <v/>
      </c>
      <c r="N76" s="92" t="str">
        <f>IF(H76="","",_xlfn.XLOOKUP($H76,'A) Geberfläche'!$A$6:$A$28,'A) Geberfläche'!$AG$6:$AG$28,"kein Wert",0))</f>
        <v/>
      </c>
      <c r="O76" s="91" t="str">
        <f>IF(H76="","",_xlfn.XLOOKUP($H76,'A) Geberfläche'!$A$6:$A$28,'A) Geberfläche'!$AN$6:$AN$28,"kein Wert",0))</f>
        <v/>
      </c>
      <c r="P76" s="63"/>
      <c r="Q76" s="105"/>
      <c r="R76" s="105" t="str">
        <f t="shared" si="21"/>
        <v/>
      </c>
      <c r="T76" s="64">
        <v>80</v>
      </c>
      <c r="U76" s="93">
        <f t="shared" si="30"/>
        <v>80</v>
      </c>
      <c r="V76" s="118"/>
      <c r="W76" s="117" t="str">
        <f t="shared" si="22"/>
        <v/>
      </c>
      <c r="X76" s="92" t="str">
        <f>IF(AND(ISNUMBER(F76),ISNUMBER(B76),ISTEXT(A76)),(F76*B76-IFERROR(SUMIF($A$4:A75,A76,$Y$4:Y75),0))/B76,IF(AND(ISNUMBER(E76),ISNUMBER(B76),ISTEXT(A76)),(E76*B76-IFERROR(SUMIF($A$4:A75,A76,$Y$4:Y75),0))/B76,""))</f>
        <v/>
      </c>
      <c r="Y76" s="92" t="str">
        <f t="shared" si="23"/>
        <v/>
      </c>
      <c r="Z76" s="92" t="str">
        <f t="shared" si="24"/>
        <v/>
      </c>
      <c r="AA76" s="16" t="str">
        <f t="shared" si="31"/>
        <v/>
      </c>
      <c r="AB76" s="106" t="str">
        <f t="shared" si="25"/>
        <v/>
      </c>
      <c r="AC76" s="107" t="str">
        <f t="shared" si="26"/>
        <v/>
      </c>
      <c r="AD76" s="15" t="str">
        <f>IFERROR(_xlfn.XLOOKUP(H76,'A) Geberfläche'!$A$6:$A$105,'A) Geberfläche'!$AE$6:$AE$105)*W76/10,"")</f>
        <v/>
      </c>
      <c r="AE76" s="65" t="str">
        <f>IF(AND(ISNUMBER(E76),ISNUMBER(F76),ISNUMBER(AC76),COUNTIF(A76:$A$105,A76)=1),E76-F76+AC76,"")</f>
        <v/>
      </c>
      <c r="AF76" s="118"/>
      <c r="AG76" s="119" t="str">
        <f t="shared" si="27"/>
        <v/>
      </c>
      <c r="AH76" s="108" t="str">
        <f t="shared" si="28"/>
        <v/>
      </c>
      <c r="AI76" s="120"/>
      <c r="AJ76" s="65" t="str">
        <f t="shared" si="32"/>
        <v/>
      </c>
      <c r="AK76" s="122"/>
    </row>
    <row r="77" spans="1:37" ht="15.75" x14ac:dyDescent="0.25">
      <c r="A77" s="58"/>
      <c r="B77" s="58"/>
      <c r="C77" s="58"/>
      <c r="D77" s="59"/>
      <c r="E77" s="61"/>
      <c r="F77" s="62"/>
      <c r="H77" s="113"/>
      <c r="I77" s="14" t="str">
        <f>IF(H77="","",_xlfn.XLOOKUP($H77,'A) Geberfläche'!$A$6:$A$28,'A) Geberfläche'!$B$6:$B$28,"kein Wert",0))</f>
        <v/>
      </c>
      <c r="J77" s="14" t="str">
        <f>IF(H77="","",_xlfn.XLOOKUP($H77,'A) Geberfläche'!$A$6:$A$28,'A) Geberfläche'!$C$6:$C$28,"kein Wert",0))</f>
        <v/>
      </c>
      <c r="K77" s="14" t="str">
        <f>IF(H77="","",_xlfn.XLOOKUP($H77,'A) Geberfläche'!$A$6:$A$28,'A) Geberfläche'!$D$6:$D$28,"kein Wert",0))</f>
        <v/>
      </c>
      <c r="L77" s="14" t="str">
        <f>IF(H77="","",_xlfn.XLOOKUP($H77,'A) Geberfläche'!$A$6:$A$28,'A) Geberfläche'!$F$6:$F$28,"kein Wert",0))</f>
        <v/>
      </c>
      <c r="M77" s="99" t="str">
        <f t="shared" si="29"/>
        <v/>
      </c>
      <c r="N77" s="92" t="str">
        <f>IF(H77="","",_xlfn.XLOOKUP($H77,'A) Geberfläche'!$A$6:$A$28,'A) Geberfläche'!$AG$6:$AG$28,"kein Wert",0))</f>
        <v/>
      </c>
      <c r="O77" s="91" t="str">
        <f>IF(H77="","",_xlfn.XLOOKUP($H77,'A) Geberfläche'!$A$6:$A$28,'A) Geberfläche'!$AN$6:$AN$28,"kein Wert",0))</f>
        <v/>
      </c>
      <c r="P77" s="63"/>
      <c r="Q77" s="105"/>
      <c r="R77" s="105" t="str">
        <f t="shared" si="21"/>
        <v/>
      </c>
      <c r="T77" s="64">
        <v>80</v>
      </c>
      <c r="U77" s="93">
        <f t="shared" si="30"/>
        <v>80</v>
      </c>
      <c r="V77" s="118"/>
      <c r="W77" s="117" t="str">
        <f t="shared" si="22"/>
        <v/>
      </c>
      <c r="X77" s="92" t="str">
        <f>IF(AND(ISNUMBER(F77),ISNUMBER(B77),ISTEXT(A77)),(F77*B77-IFERROR(SUMIF($A$4:A76,A77,$Y$4:Y76),0))/B77,IF(AND(ISNUMBER(E77),ISNUMBER(B77),ISTEXT(A77)),(E77*B77-IFERROR(SUMIF($A$4:A76,A77,$Y$4:Y76),0))/B77,""))</f>
        <v/>
      </c>
      <c r="Y77" s="92" t="str">
        <f t="shared" si="23"/>
        <v/>
      </c>
      <c r="Z77" s="92" t="str">
        <f t="shared" si="24"/>
        <v/>
      </c>
      <c r="AA77" s="16" t="str">
        <f t="shared" si="31"/>
        <v/>
      </c>
      <c r="AB77" s="106" t="str">
        <f t="shared" si="25"/>
        <v/>
      </c>
      <c r="AC77" s="107" t="str">
        <f t="shared" si="26"/>
        <v/>
      </c>
      <c r="AD77" s="15" t="str">
        <f>IFERROR(_xlfn.XLOOKUP(H77,'A) Geberfläche'!$A$6:$A$105,'A) Geberfläche'!$AE$6:$AE$105)*W77/10,"")</f>
        <v/>
      </c>
      <c r="AE77" s="65" t="str">
        <f>IF(AND(ISNUMBER(E77),ISNUMBER(F77),ISNUMBER(AC77),COUNTIF(A77:$A$105,A77)=1),E77-F77+AC77,"")</f>
        <v/>
      </c>
      <c r="AF77" s="118"/>
      <c r="AG77" s="119" t="str">
        <f t="shared" si="27"/>
        <v/>
      </c>
      <c r="AH77" s="108" t="str">
        <f t="shared" si="28"/>
        <v/>
      </c>
      <c r="AI77" s="120"/>
      <c r="AJ77" s="65" t="str">
        <f t="shared" si="32"/>
        <v/>
      </c>
      <c r="AK77" s="122"/>
    </row>
    <row r="78" spans="1:37" ht="15.75" x14ac:dyDescent="0.25">
      <c r="A78" s="58"/>
      <c r="B78" s="58"/>
      <c r="C78" s="58"/>
      <c r="D78" s="59"/>
      <c r="E78" s="61"/>
      <c r="F78" s="62"/>
      <c r="H78" s="113"/>
      <c r="I78" s="14" t="str">
        <f>IF(H78="","",_xlfn.XLOOKUP($H78,'A) Geberfläche'!$A$6:$A$28,'A) Geberfläche'!$B$6:$B$28,"kein Wert",0))</f>
        <v/>
      </c>
      <c r="J78" s="14" t="str">
        <f>IF(H78="","",_xlfn.XLOOKUP($H78,'A) Geberfläche'!$A$6:$A$28,'A) Geberfläche'!$C$6:$C$28,"kein Wert",0))</f>
        <v/>
      </c>
      <c r="K78" s="14" t="str">
        <f>IF(H78="","",_xlfn.XLOOKUP($H78,'A) Geberfläche'!$A$6:$A$28,'A) Geberfläche'!$D$6:$D$28,"kein Wert",0))</f>
        <v/>
      </c>
      <c r="L78" s="14" t="str">
        <f>IF(H78="","",_xlfn.XLOOKUP($H78,'A) Geberfläche'!$A$6:$A$28,'A) Geberfläche'!$F$6:$F$28,"kein Wert",0))</f>
        <v/>
      </c>
      <c r="M78" s="99" t="str">
        <f t="shared" si="29"/>
        <v/>
      </c>
      <c r="N78" s="92" t="str">
        <f>IF(H78="","",_xlfn.XLOOKUP($H78,'A) Geberfläche'!$A$6:$A$28,'A) Geberfläche'!$AG$6:$AG$28,"kein Wert",0))</f>
        <v/>
      </c>
      <c r="O78" s="91" t="str">
        <f>IF(H78="","",_xlfn.XLOOKUP($H78,'A) Geberfläche'!$A$6:$A$28,'A) Geberfläche'!$AN$6:$AN$28,"kein Wert",0))</f>
        <v/>
      </c>
      <c r="P78" s="63"/>
      <c r="Q78" s="105"/>
      <c r="R78" s="105" t="str">
        <f t="shared" si="21"/>
        <v/>
      </c>
      <c r="T78" s="64">
        <v>80</v>
      </c>
      <c r="U78" s="93">
        <f t="shared" si="30"/>
        <v>80</v>
      </c>
      <c r="V78" s="118"/>
      <c r="W78" s="117" t="str">
        <f t="shared" si="22"/>
        <v/>
      </c>
      <c r="X78" s="92" t="str">
        <f>IF(AND(ISNUMBER(F78),ISNUMBER(B78),ISTEXT(A78)),(F78*B78-IFERROR(SUMIF($A$4:A77,A78,$Y$4:Y77),0))/B78,IF(AND(ISNUMBER(E78),ISNUMBER(B78),ISTEXT(A78)),(E78*B78-IFERROR(SUMIF($A$4:A77,A78,$Y$4:Y77),0))/B78,""))</f>
        <v/>
      </c>
      <c r="Y78" s="92" t="str">
        <f t="shared" si="23"/>
        <v/>
      </c>
      <c r="Z78" s="92" t="str">
        <f t="shared" si="24"/>
        <v/>
      </c>
      <c r="AA78" s="16" t="str">
        <f t="shared" si="31"/>
        <v/>
      </c>
      <c r="AB78" s="106" t="str">
        <f t="shared" si="25"/>
        <v/>
      </c>
      <c r="AC78" s="107" t="str">
        <f t="shared" si="26"/>
        <v/>
      </c>
      <c r="AD78" s="15" t="str">
        <f>IFERROR(_xlfn.XLOOKUP(H78,'A) Geberfläche'!$A$6:$A$105,'A) Geberfläche'!$AE$6:$AE$105)*W78/10,"")</f>
        <v/>
      </c>
      <c r="AE78" s="65" t="str">
        <f>IF(AND(ISNUMBER(E78),ISNUMBER(F78),ISNUMBER(AC78),COUNTIF(A78:$A$105,A78)=1),E78-F78+AC78,"")</f>
        <v/>
      </c>
      <c r="AF78" s="118"/>
      <c r="AG78" s="119" t="str">
        <f t="shared" si="27"/>
        <v/>
      </c>
      <c r="AH78" s="108" t="str">
        <f t="shared" si="28"/>
        <v/>
      </c>
      <c r="AI78" s="120"/>
      <c r="AJ78" s="65" t="str">
        <f t="shared" si="32"/>
        <v/>
      </c>
      <c r="AK78" s="122"/>
    </row>
    <row r="79" spans="1:37" ht="15.75" x14ac:dyDescent="0.25">
      <c r="A79" s="58"/>
      <c r="B79" s="58"/>
      <c r="C79" s="58"/>
      <c r="D79" s="59"/>
      <c r="E79" s="61"/>
      <c r="F79" s="62"/>
      <c r="H79" s="113"/>
      <c r="I79" s="14" t="str">
        <f>IF(H79="","",_xlfn.XLOOKUP($H79,'A) Geberfläche'!$A$6:$A$28,'A) Geberfläche'!$B$6:$B$28,"kein Wert",0))</f>
        <v/>
      </c>
      <c r="J79" s="14" t="str">
        <f>IF(H79="","",_xlfn.XLOOKUP($H79,'A) Geberfläche'!$A$6:$A$28,'A) Geberfläche'!$C$6:$C$28,"kein Wert",0))</f>
        <v/>
      </c>
      <c r="K79" s="14" t="str">
        <f>IF(H79="","",_xlfn.XLOOKUP($H79,'A) Geberfläche'!$A$6:$A$28,'A) Geberfläche'!$D$6:$D$28,"kein Wert",0))</f>
        <v/>
      </c>
      <c r="L79" s="14" t="str">
        <f>IF(H79="","",_xlfn.XLOOKUP($H79,'A) Geberfläche'!$A$6:$A$28,'A) Geberfläche'!$F$6:$F$28,"kein Wert",0))</f>
        <v/>
      </c>
      <c r="M79" s="99" t="str">
        <f t="shared" si="29"/>
        <v/>
      </c>
      <c r="N79" s="92" t="str">
        <f>IF(H79="","",_xlfn.XLOOKUP($H79,'A) Geberfläche'!$A$6:$A$28,'A) Geberfläche'!$AG$6:$AG$28,"kein Wert",0))</f>
        <v/>
      </c>
      <c r="O79" s="91" t="str">
        <f>IF(H79="","",_xlfn.XLOOKUP($H79,'A) Geberfläche'!$A$6:$A$28,'A) Geberfläche'!$AN$6:$AN$28,"kein Wert",0))</f>
        <v/>
      </c>
      <c r="P79" s="63"/>
      <c r="Q79" s="105"/>
      <c r="R79" s="105" t="str">
        <f t="shared" si="21"/>
        <v/>
      </c>
      <c r="T79" s="64">
        <v>80</v>
      </c>
      <c r="U79" s="93">
        <f t="shared" si="30"/>
        <v>80</v>
      </c>
      <c r="V79" s="118"/>
      <c r="W79" s="117" t="str">
        <f t="shared" si="22"/>
        <v/>
      </c>
      <c r="X79" s="92" t="str">
        <f>IF(AND(ISNUMBER(F79),ISNUMBER(B79),ISTEXT(A79)),(F79*B79-IFERROR(SUMIF($A$4:A78,A79,$Y$4:Y78),0))/B79,IF(AND(ISNUMBER(E79),ISNUMBER(B79),ISTEXT(A79)),(E79*B79-IFERROR(SUMIF($A$4:A78,A79,$Y$4:Y78),0))/B79,""))</f>
        <v/>
      </c>
      <c r="Y79" s="92" t="str">
        <f t="shared" si="23"/>
        <v/>
      </c>
      <c r="Z79" s="92" t="str">
        <f t="shared" si="24"/>
        <v/>
      </c>
      <c r="AA79" s="16" t="str">
        <f t="shared" si="31"/>
        <v/>
      </c>
      <c r="AB79" s="106" t="str">
        <f t="shared" si="25"/>
        <v/>
      </c>
      <c r="AC79" s="107" t="str">
        <f t="shared" si="26"/>
        <v/>
      </c>
      <c r="AD79" s="15" t="str">
        <f>IFERROR(_xlfn.XLOOKUP(H79,'A) Geberfläche'!$A$6:$A$105,'A) Geberfläche'!$AE$6:$AE$105)*W79/10,"")</f>
        <v/>
      </c>
      <c r="AE79" s="65" t="str">
        <f>IF(AND(ISNUMBER(E79),ISNUMBER(F79),ISNUMBER(AC79),COUNTIF(A79:$A$105,A79)=1),E79-F79+AC79,"")</f>
        <v/>
      </c>
      <c r="AF79" s="118"/>
      <c r="AG79" s="119" t="str">
        <f t="shared" si="27"/>
        <v/>
      </c>
      <c r="AH79" s="108" t="str">
        <f t="shared" si="28"/>
        <v/>
      </c>
      <c r="AI79" s="120"/>
      <c r="AJ79" s="65" t="str">
        <f t="shared" si="32"/>
        <v/>
      </c>
      <c r="AK79" s="122"/>
    </row>
    <row r="80" spans="1:37" ht="15.75" x14ac:dyDescent="0.25">
      <c r="A80" s="58"/>
      <c r="B80" s="58"/>
      <c r="C80" s="58"/>
      <c r="D80" s="59"/>
      <c r="E80" s="61"/>
      <c r="F80" s="62"/>
      <c r="H80" s="113"/>
      <c r="I80" s="14" t="str">
        <f>IF(H80="","",_xlfn.XLOOKUP($H80,'A) Geberfläche'!$A$6:$A$28,'A) Geberfläche'!$B$6:$B$28,"kein Wert",0))</f>
        <v/>
      </c>
      <c r="J80" s="14" t="str">
        <f>IF(H80="","",_xlfn.XLOOKUP($H80,'A) Geberfläche'!$A$6:$A$28,'A) Geberfläche'!$C$6:$C$28,"kein Wert",0))</f>
        <v/>
      </c>
      <c r="K80" s="14" t="str">
        <f>IF(H80="","",_xlfn.XLOOKUP($H80,'A) Geberfläche'!$A$6:$A$28,'A) Geberfläche'!$D$6:$D$28,"kein Wert",0))</f>
        <v/>
      </c>
      <c r="L80" s="14" t="str">
        <f>IF(H80="","",_xlfn.XLOOKUP($H80,'A) Geberfläche'!$A$6:$A$28,'A) Geberfläche'!$F$6:$F$28,"kein Wert",0))</f>
        <v/>
      </c>
      <c r="M80" s="99" t="str">
        <f t="shared" si="29"/>
        <v/>
      </c>
      <c r="N80" s="92" t="str">
        <f>IF(H80="","",_xlfn.XLOOKUP($H80,'A) Geberfläche'!$A$6:$A$28,'A) Geberfläche'!$AG$6:$AG$28,"kein Wert",0))</f>
        <v/>
      </c>
      <c r="O80" s="91" t="str">
        <f>IF(H80="","",_xlfn.XLOOKUP($H80,'A) Geberfläche'!$A$6:$A$28,'A) Geberfläche'!$AN$6:$AN$28,"kein Wert",0))</f>
        <v/>
      </c>
      <c r="P80" s="63"/>
      <c r="Q80" s="105"/>
      <c r="R80" s="105" t="str">
        <f t="shared" si="21"/>
        <v/>
      </c>
      <c r="T80" s="64">
        <v>80</v>
      </c>
      <c r="U80" s="93">
        <f t="shared" si="30"/>
        <v>80</v>
      </c>
      <c r="V80" s="118"/>
      <c r="W80" s="117" t="str">
        <f t="shared" si="22"/>
        <v/>
      </c>
      <c r="X80" s="92" t="str">
        <f>IF(AND(ISNUMBER(F80),ISNUMBER(B80),ISTEXT(A80)),(F80*B80-IFERROR(SUMIF($A$4:A79,A80,$Y$4:Y79),0))/B80,IF(AND(ISNUMBER(E80),ISNUMBER(B80),ISTEXT(A80)),(E80*B80-IFERROR(SUMIF($A$4:A79,A80,$Y$4:Y79),0))/B80,""))</f>
        <v/>
      </c>
      <c r="Y80" s="92" t="str">
        <f t="shared" si="23"/>
        <v/>
      </c>
      <c r="Z80" s="92" t="str">
        <f t="shared" si="24"/>
        <v/>
      </c>
      <c r="AA80" s="16" t="str">
        <f t="shared" si="31"/>
        <v/>
      </c>
      <c r="AB80" s="106" t="str">
        <f t="shared" si="25"/>
        <v/>
      </c>
      <c r="AC80" s="107" t="str">
        <f t="shared" si="26"/>
        <v/>
      </c>
      <c r="AD80" s="15" t="str">
        <f>IFERROR(_xlfn.XLOOKUP(H80,'A) Geberfläche'!$A$6:$A$105,'A) Geberfläche'!$AE$6:$AE$105)*W80/10,"")</f>
        <v/>
      </c>
      <c r="AE80" s="65" t="str">
        <f>IF(AND(ISNUMBER(E80),ISNUMBER(F80),ISNUMBER(AC80),COUNTIF(A80:$A$105,A80)=1),E80-F80+AC80,"")</f>
        <v/>
      </c>
      <c r="AF80" s="118"/>
      <c r="AG80" s="119" t="str">
        <f t="shared" si="27"/>
        <v/>
      </c>
      <c r="AH80" s="108" t="str">
        <f t="shared" si="28"/>
        <v/>
      </c>
      <c r="AI80" s="120"/>
      <c r="AJ80" s="65" t="str">
        <f t="shared" si="32"/>
        <v/>
      </c>
      <c r="AK80" s="122"/>
    </row>
    <row r="81" spans="1:37" ht="15.75" x14ac:dyDescent="0.25">
      <c r="A81" s="58"/>
      <c r="B81" s="58"/>
      <c r="C81" s="58"/>
      <c r="D81" s="59"/>
      <c r="E81" s="61"/>
      <c r="F81" s="62"/>
      <c r="H81" s="113"/>
      <c r="I81" s="14" t="str">
        <f>IF(H81="","",_xlfn.XLOOKUP($H81,'A) Geberfläche'!$A$6:$A$28,'A) Geberfläche'!$B$6:$B$28,"kein Wert",0))</f>
        <v/>
      </c>
      <c r="J81" s="14" t="str">
        <f>IF(H81="","",_xlfn.XLOOKUP($H81,'A) Geberfläche'!$A$6:$A$28,'A) Geberfläche'!$C$6:$C$28,"kein Wert",0))</f>
        <v/>
      </c>
      <c r="K81" s="14" t="str">
        <f>IF(H81="","",_xlfn.XLOOKUP($H81,'A) Geberfläche'!$A$6:$A$28,'A) Geberfläche'!$D$6:$D$28,"kein Wert",0))</f>
        <v/>
      </c>
      <c r="L81" s="14" t="str">
        <f>IF(H81="","",_xlfn.XLOOKUP($H81,'A) Geberfläche'!$A$6:$A$28,'A) Geberfläche'!$F$6:$F$28,"kein Wert",0))</f>
        <v/>
      </c>
      <c r="M81" s="99" t="str">
        <f t="shared" si="29"/>
        <v/>
      </c>
      <c r="N81" s="92" t="str">
        <f>IF(H81="","",_xlfn.XLOOKUP($H81,'A) Geberfläche'!$A$6:$A$28,'A) Geberfläche'!$AG$6:$AG$28,"kein Wert",0))</f>
        <v/>
      </c>
      <c r="O81" s="91" t="str">
        <f>IF(H81="","",_xlfn.XLOOKUP($H81,'A) Geberfläche'!$A$6:$A$28,'A) Geberfläche'!$AN$6:$AN$28,"kein Wert",0))</f>
        <v/>
      </c>
      <c r="P81" s="63"/>
      <c r="Q81" s="105"/>
      <c r="R81" s="105" t="str">
        <f t="shared" si="21"/>
        <v/>
      </c>
      <c r="T81" s="64">
        <v>80</v>
      </c>
      <c r="U81" s="93">
        <f t="shared" si="30"/>
        <v>80</v>
      </c>
      <c r="V81" s="118"/>
      <c r="W81" s="117" t="str">
        <f t="shared" si="22"/>
        <v/>
      </c>
      <c r="X81" s="92" t="str">
        <f>IF(AND(ISNUMBER(F81),ISNUMBER(B81),ISTEXT(A81)),(F81*B81-IFERROR(SUMIF($A$4:A80,A81,$Y$4:Y80),0))/B81,IF(AND(ISNUMBER(E81),ISNUMBER(B81),ISTEXT(A81)),(E81*B81-IFERROR(SUMIF($A$4:A80,A81,$Y$4:Y80),0))/B81,""))</f>
        <v/>
      </c>
      <c r="Y81" s="92" t="str">
        <f t="shared" si="23"/>
        <v/>
      </c>
      <c r="Z81" s="92" t="str">
        <f t="shared" si="24"/>
        <v/>
      </c>
      <c r="AA81" s="16" t="str">
        <f t="shared" si="31"/>
        <v/>
      </c>
      <c r="AB81" s="106" t="str">
        <f t="shared" si="25"/>
        <v/>
      </c>
      <c r="AC81" s="107" t="str">
        <f t="shared" si="26"/>
        <v/>
      </c>
      <c r="AD81" s="15" t="str">
        <f>IFERROR(_xlfn.XLOOKUP(H81,'A) Geberfläche'!$A$6:$A$105,'A) Geberfläche'!$AE$6:$AE$105)*W81/10,"")</f>
        <v/>
      </c>
      <c r="AE81" s="65" t="str">
        <f>IF(AND(ISNUMBER(E81),ISNUMBER(F81),ISNUMBER(AC81),COUNTIF(A81:$A$105,A81)=1),E81-F81+AC81,"")</f>
        <v/>
      </c>
      <c r="AF81" s="118"/>
      <c r="AG81" s="119" t="str">
        <f t="shared" si="27"/>
        <v/>
      </c>
      <c r="AH81" s="108" t="str">
        <f t="shared" si="28"/>
        <v/>
      </c>
      <c r="AI81" s="120"/>
      <c r="AJ81" s="65" t="str">
        <f t="shared" si="32"/>
        <v/>
      </c>
      <c r="AK81" s="122"/>
    </row>
    <row r="82" spans="1:37" ht="15.75" x14ac:dyDescent="0.25">
      <c r="A82" s="58"/>
      <c r="B82" s="58"/>
      <c r="C82" s="58"/>
      <c r="D82" s="59"/>
      <c r="E82" s="61"/>
      <c r="F82" s="62"/>
      <c r="H82" s="113"/>
      <c r="I82" s="14" t="str">
        <f>IF(H82="","",_xlfn.XLOOKUP($H82,'A) Geberfläche'!$A$6:$A$28,'A) Geberfläche'!$B$6:$B$28,"kein Wert",0))</f>
        <v/>
      </c>
      <c r="J82" s="14" t="str">
        <f>IF(H82="","",_xlfn.XLOOKUP($H82,'A) Geberfläche'!$A$6:$A$28,'A) Geberfläche'!$C$6:$C$28,"kein Wert",0))</f>
        <v/>
      </c>
      <c r="K82" s="14" t="str">
        <f>IF(H82="","",_xlfn.XLOOKUP($H82,'A) Geberfläche'!$A$6:$A$28,'A) Geberfläche'!$D$6:$D$28,"kein Wert",0))</f>
        <v/>
      </c>
      <c r="L82" s="14" t="str">
        <f>IF(H82="","",_xlfn.XLOOKUP($H82,'A) Geberfläche'!$A$6:$A$28,'A) Geberfläche'!$F$6:$F$28,"kein Wert",0))</f>
        <v/>
      </c>
      <c r="M82" s="99" t="str">
        <f t="shared" si="29"/>
        <v/>
      </c>
      <c r="N82" s="92" t="str">
        <f>IF(H82="","",_xlfn.XLOOKUP($H82,'A) Geberfläche'!$A$6:$A$28,'A) Geberfläche'!$AG$6:$AG$28,"kein Wert",0))</f>
        <v/>
      </c>
      <c r="O82" s="91" t="str">
        <f>IF(H82="","",_xlfn.XLOOKUP($H82,'A) Geberfläche'!$A$6:$A$28,'A) Geberfläche'!$AN$6:$AN$28,"kein Wert",0))</f>
        <v/>
      </c>
      <c r="P82" s="63"/>
      <c r="Q82" s="105"/>
      <c r="R82" s="105" t="str">
        <f t="shared" si="21"/>
        <v/>
      </c>
      <c r="T82" s="64">
        <v>80</v>
      </c>
      <c r="U82" s="93">
        <f t="shared" si="30"/>
        <v>80</v>
      </c>
      <c r="V82" s="118"/>
      <c r="W82" s="117" t="str">
        <f t="shared" si="22"/>
        <v/>
      </c>
      <c r="X82" s="92" t="str">
        <f>IF(AND(ISNUMBER(F82),ISNUMBER(B82),ISTEXT(A82)),(F82*B82-IFERROR(SUMIF($A$4:A81,A82,$Y$4:Y81),0))/B82,IF(AND(ISNUMBER(E82),ISNUMBER(B82),ISTEXT(A82)),(E82*B82-IFERROR(SUMIF($A$4:A81,A82,$Y$4:Y81),0))/B82,""))</f>
        <v/>
      </c>
      <c r="Y82" s="92" t="str">
        <f t="shared" si="23"/>
        <v/>
      </c>
      <c r="Z82" s="92" t="str">
        <f t="shared" si="24"/>
        <v/>
      </c>
      <c r="AA82" s="16" t="str">
        <f t="shared" si="31"/>
        <v/>
      </c>
      <c r="AB82" s="106" t="str">
        <f t="shared" si="25"/>
        <v/>
      </c>
      <c r="AC82" s="107" t="str">
        <f t="shared" si="26"/>
        <v/>
      </c>
      <c r="AD82" s="15" t="str">
        <f>IFERROR(_xlfn.XLOOKUP(H82,'A) Geberfläche'!$A$6:$A$105,'A) Geberfläche'!$AE$6:$AE$105)*W82/10,"")</f>
        <v/>
      </c>
      <c r="AE82" s="65" t="str">
        <f>IF(AND(ISNUMBER(E82),ISNUMBER(F82),ISNUMBER(AC82),COUNTIF(A82:$A$105,A82)=1),E82-F82+AC82,"")</f>
        <v/>
      </c>
      <c r="AF82" s="118"/>
      <c r="AG82" s="119" t="str">
        <f t="shared" si="27"/>
        <v/>
      </c>
      <c r="AH82" s="108" t="str">
        <f t="shared" si="28"/>
        <v/>
      </c>
      <c r="AI82" s="120"/>
      <c r="AJ82" s="65" t="str">
        <f t="shared" si="32"/>
        <v/>
      </c>
      <c r="AK82" s="122"/>
    </row>
    <row r="83" spans="1:37" ht="15.75" x14ac:dyDescent="0.25">
      <c r="A83" s="58"/>
      <c r="B83" s="58"/>
      <c r="C83" s="58"/>
      <c r="D83" s="59"/>
      <c r="E83" s="61"/>
      <c r="F83" s="62"/>
      <c r="H83" s="113"/>
      <c r="I83" s="14" t="str">
        <f>IF(H83="","",_xlfn.XLOOKUP($H83,'A) Geberfläche'!$A$6:$A$28,'A) Geberfläche'!$B$6:$B$28,"kein Wert",0))</f>
        <v/>
      </c>
      <c r="J83" s="14" t="str">
        <f>IF(H83="","",_xlfn.XLOOKUP($H83,'A) Geberfläche'!$A$6:$A$28,'A) Geberfläche'!$C$6:$C$28,"kein Wert",0))</f>
        <v/>
      </c>
      <c r="K83" s="14" t="str">
        <f>IF(H83="","",_xlfn.XLOOKUP($H83,'A) Geberfläche'!$A$6:$A$28,'A) Geberfläche'!$D$6:$D$28,"kein Wert",0))</f>
        <v/>
      </c>
      <c r="L83" s="14" t="str">
        <f>IF(H83="","",_xlfn.XLOOKUP($H83,'A) Geberfläche'!$A$6:$A$28,'A) Geberfläche'!$F$6:$F$28,"kein Wert",0))</f>
        <v/>
      </c>
      <c r="M83" s="99" t="str">
        <f t="shared" si="29"/>
        <v/>
      </c>
      <c r="N83" s="92" t="str">
        <f>IF(H83="","",_xlfn.XLOOKUP($H83,'A) Geberfläche'!$A$6:$A$28,'A) Geberfläche'!$AG$6:$AG$28,"kein Wert",0))</f>
        <v/>
      </c>
      <c r="O83" s="91" t="str">
        <f>IF(H83="","",_xlfn.XLOOKUP($H83,'A) Geberfläche'!$A$6:$A$28,'A) Geberfläche'!$AN$6:$AN$28,"kein Wert",0))</f>
        <v/>
      </c>
      <c r="P83" s="63"/>
      <c r="Q83" s="105"/>
      <c r="R83" s="105" t="str">
        <f t="shared" si="21"/>
        <v/>
      </c>
      <c r="T83" s="64">
        <v>80</v>
      </c>
      <c r="U83" s="93">
        <f t="shared" si="30"/>
        <v>80</v>
      </c>
      <c r="V83" s="118"/>
      <c r="W83" s="117" t="str">
        <f t="shared" si="22"/>
        <v/>
      </c>
      <c r="X83" s="92" t="str">
        <f>IF(AND(ISNUMBER(F83),ISNUMBER(B83),ISTEXT(A83)),(F83*B83-IFERROR(SUMIF($A$4:A82,A83,$Y$4:Y82),0))/B83,IF(AND(ISNUMBER(E83),ISNUMBER(B83),ISTEXT(A83)),(E83*B83-IFERROR(SUMIF($A$4:A82,A83,$Y$4:Y82),0))/B83,""))</f>
        <v/>
      </c>
      <c r="Y83" s="92" t="str">
        <f t="shared" si="23"/>
        <v/>
      </c>
      <c r="Z83" s="92" t="str">
        <f t="shared" si="24"/>
        <v/>
      </c>
      <c r="AA83" s="16" t="str">
        <f t="shared" si="31"/>
        <v/>
      </c>
      <c r="AB83" s="106" t="str">
        <f t="shared" si="25"/>
        <v/>
      </c>
      <c r="AC83" s="107" t="str">
        <f t="shared" si="26"/>
        <v/>
      </c>
      <c r="AD83" s="15" t="str">
        <f>IFERROR(_xlfn.XLOOKUP(H83,'A) Geberfläche'!$A$6:$A$105,'A) Geberfläche'!$AE$6:$AE$105)*W83/10,"")</f>
        <v/>
      </c>
      <c r="AE83" s="65" t="str">
        <f>IF(AND(ISNUMBER(E83),ISNUMBER(F83),ISNUMBER(AC83),COUNTIF(A83:$A$105,A83)=1),E83-F83+AC83,"")</f>
        <v/>
      </c>
      <c r="AF83" s="118"/>
      <c r="AG83" s="119" t="str">
        <f t="shared" si="27"/>
        <v/>
      </c>
      <c r="AH83" s="108" t="str">
        <f t="shared" si="28"/>
        <v/>
      </c>
      <c r="AI83" s="120"/>
      <c r="AJ83" s="65" t="str">
        <f t="shared" si="32"/>
        <v/>
      </c>
      <c r="AK83" s="122"/>
    </row>
    <row r="84" spans="1:37" ht="15.75" x14ac:dyDescent="0.25">
      <c r="A84" s="58"/>
      <c r="B84" s="58"/>
      <c r="C84" s="58"/>
      <c r="D84" s="59"/>
      <c r="E84" s="61"/>
      <c r="F84" s="62"/>
      <c r="H84" s="113"/>
      <c r="I84" s="14" t="str">
        <f>IF(H84="","",_xlfn.XLOOKUP($H84,'A) Geberfläche'!$A$6:$A$28,'A) Geberfläche'!$B$6:$B$28,"kein Wert",0))</f>
        <v/>
      </c>
      <c r="J84" s="14" t="str">
        <f>IF(H84="","",_xlfn.XLOOKUP($H84,'A) Geberfläche'!$A$6:$A$28,'A) Geberfläche'!$C$6:$C$28,"kein Wert",0))</f>
        <v/>
      </c>
      <c r="K84" s="14" t="str">
        <f>IF(H84="","",_xlfn.XLOOKUP($H84,'A) Geberfläche'!$A$6:$A$28,'A) Geberfläche'!$D$6:$D$28,"kein Wert",0))</f>
        <v/>
      </c>
      <c r="L84" s="14" t="str">
        <f>IF(H84="","",_xlfn.XLOOKUP($H84,'A) Geberfläche'!$A$6:$A$28,'A) Geberfläche'!$F$6:$F$28,"kein Wert",0))</f>
        <v/>
      </c>
      <c r="M84" s="99" t="str">
        <f t="shared" si="29"/>
        <v/>
      </c>
      <c r="N84" s="92" t="str">
        <f>IF(H84="","",_xlfn.XLOOKUP($H84,'A) Geberfläche'!$A$6:$A$28,'A) Geberfläche'!$AG$6:$AG$28,"kein Wert",0))</f>
        <v/>
      </c>
      <c r="O84" s="91" t="str">
        <f>IF(H84="","",_xlfn.XLOOKUP($H84,'A) Geberfläche'!$A$6:$A$28,'A) Geberfläche'!$AN$6:$AN$28,"kein Wert",0))</f>
        <v/>
      </c>
      <c r="P84" s="63"/>
      <c r="Q84" s="105"/>
      <c r="R84" s="105" t="str">
        <f t="shared" si="21"/>
        <v/>
      </c>
      <c r="T84" s="64">
        <v>80</v>
      </c>
      <c r="U84" s="93">
        <f t="shared" si="30"/>
        <v>80</v>
      </c>
      <c r="V84" s="118"/>
      <c r="W84" s="117" t="str">
        <f t="shared" si="22"/>
        <v/>
      </c>
      <c r="X84" s="92" t="str">
        <f>IF(AND(ISNUMBER(F84),ISNUMBER(B84),ISTEXT(A84)),(F84*B84-IFERROR(SUMIF($A$4:A83,A84,$Y$4:Y83),0))/B84,IF(AND(ISNUMBER(E84),ISNUMBER(B84),ISTEXT(A84)),(E84*B84-IFERROR(SUMIF($A$4:A83,A84,$Y$4:Y83),0))/B84,""))</f>
        <v/>
      </c>
      <c r="Y84" s="92" t="str">
        <f t="shared" si="23"/>
        <v/>
      </c>
      <c r="Z84" s="92" t="str">
        <f t="shared" si="24"/>
        <v/>
      </c>
      <c r="AA84" s="16" t="str">
        <f t="shared" si="31"/>
        <v/>
      </c>
      <c r="AB84" s="106" t="str">
        <f t="shared" si="25"/>
        <v/>
      </c>
      <c r="AC84" s="107" t="str">
        <f t="shared" si="26"/>
        <v/>
      </c>
      <c r="AD84" s="15" t="str">
        <f>IFERROR(_xlfn.XLOOKUP(H84,'A) Geberfläche'!$A$6:$A$105,'A) Geberfläche'!$AE$6:$AE$105)*W84/10,"")</f>
        <v/>
      </c>
      <c r="AE84" s="65" t="str">
        <f>IF(AND(ISNUMBER(E84),ISNUMBER(F84),ISNUMBER(AC84),COUNTIF(A84:$A$105,A84)=1),E84-F84+AC84,"")</f>
        <v/>
      </c>
      <c r="AF84" s="118"/>
      <c r="AG84" s="119" t="str">
        <f t="shared" si="27"/>
        <v/>
      </c>
      <c r="AH84" s="108" t="str">
        <f t="shared" si="28"/>
        <v/>
      </c>
      <c r="AI84" s="120"/>
      <c r="AJ84" s="65" t="str">
        <f t="shared" si="32"/>
        <v/>
      </c>
      <c r="AK84" s="122"/>
    </row>
    <row r="85" spans="1:37" ht="15.75" x14ac:dyDescent="0.25">
      <c r="A85" s="58"/>
      <c r="B85" s="58"/>
      <c r="C85" s="58"/>
      <c r="D85" s="59"/>
      <c r="E85" s="61"/>
      <c r="F85" s="62"/>
      <c r="H85" s="113"/>
      <c r="I85" s="14" t="str">
        <f>IF(H85="","",_xlfn.XLOOKUP($H85,'A) Geberfläche'!$A$6:$A$28,'A) Geberfläche'!$B$6:$B$28,"kein Wert",0))</f>
        <v/>
      </c>
      <c r="J85" s="14" t="str">
        <f>IF(H85="","",_xlfn.XLOOKUP($H85,'A) Geberfläche'!$A$6:$A$28,'A) Geberfläche'!$C$6:$C$28,"kein Wert",0))</f>
        <v/>
      </c>
      <c r="K85" s="14" t="str">
        <f>IF(H85="","",_xlfn.XLOOKUP($H85,'A) Geberfläche'!$A$6:$A$28,'A) Geberfläche'!$D$6:$D$28,"kein Wert",0))</f>
        <v/>
      </c>
      <c r="L85" s="14" t="str">
        <f>IF(H85="","",_xlfn.XLOOKUP($H85,'A) Geberfläche'!$A$6:$A$28,'A) Geberfläche'!$F$6:$F$28,"kein Wert",0))</f>
        <v/>
      </c>
      <c r="M85" s="99" t="str">
        <f t="shared" si="29"/>
        <v/>
      </c>
      <c r="N85" s="92" t="str">
        <f>IF(H85="","",_xlfn.XLOOKUP($H85,'A) Geberfläche'!$A$6:$A$28,'A) Geberfläche'!$AG$6:$AG$28,"kein Wert",0))</f>
        <v/>
      </c>
      <c r="O85" s="91" t="str">
        <f>IF(H85="","",_xlfn.XLOOKUP($H85,'A) Geberfläche'!$A$6:$A$28,'A) Geberfläche'!$AN$6:$AN$28,"kein Wert",0))</f>
        <v/>
      </c>
      <c r="P85" s="63"/>
      <c r="Q85" s="105"/>
      <c r="R85" s="105" t="str">
        <f t="shared" si="21"/>
        <v/>
      </c>
      <c r="T85" s="64">
        <v>80</v>
      </c>
      <c r="U85" s="93">
        <f t="shared" si="30"/>
        <v>80</v>
      </c>
      <c r="V85" s="118"/>
      <c r="W85" s="117" t="str">
        <f t="shared" si="22"/>
        <v/>
      </c>
      <c r="X85" s="92" t="str">
        <f>IF(AND(ISNUMBER(F85),ISNUMBER(B85),ISTEXT(A85)),(F85*B85-IFERROR(SUMIF($A$4:A84,A85,$Y$4:Y84),0))/B85,IF(AND(ISNUMBER(E85),ISNUMBER(B85),ISTEXT(A85)),(E85*B85-IFERROR(SUMIF($A$4:A84,A85,$Y$4:Y84),0))/B85,""))</f>
        <v/>
      </c>
      <c r="Y85" s="92" t="str">
        <f t="shared" si="23"/>
        <v/>
      </c>
      <c r="Z85" s="92" t="str">
        <f t="shared" si="24"/>
        <v/>
      </c>
      <c r="AA85" s="16" t="str">
        <f t="shared" si="31"/>
        <v/>
      </c>
      <c r="AB85" s="106" t="str">
        <f t="shared" si="25"/>
        <v/>
      </c>
      <c r="AC85" s="107" t="str">
        <f t="shared" si="26"/>
        <v/>
      </c>
      <c r="AD85" s="15" t="str">
        <f>IFERROR(_xlfn.XLOOKUP(H85,'A) Geberfläche'!$A$6:$A$105,'A) Geberfläche'!$AE$6:$AE$105)*W85/10,"")</f>
        <v/>
      </c>
      <c r="AE85" s="65" t="str">
        <f>IF(AND(ISNUMBER(E85),ISNUMBER(F85),ISNUMBER(AC85),COUNTIF(A85:$A$105,A85)=1),E85-F85+AC85,"")</f>
        <v/>
      </c>
      <c r="AF85" s="118"/>
      <c r="AG85" s="119" t="str">
        <f t="shared" si="27"/>
        <v/>
      </c>
      <c r="AH85" s="108" t="str">
        <f t="shared" si="28"/>
        <v/>
      </c>
      <c r="AI85" s="120"/>
      <c r="AJ85" s="65" t="str">
        <f t="shared" si="32"/>
        <v/>
      </c>
      <c r="AK85" s="122"/>
    </row>
    <row r="86" spans="1:37" ht="15.75" x14ac:dyDescent="0.25">
      <c r="A86" s="58"/>
      <c r="B86" s="58"/>
      <c r="C86" s="58"/>
      <c r="D86" s="59"/>
      <c r="E86" s="61"/>
      <c r="F86" s="62"/>
      <c r="H86" s="113"/>
      <c r="I86" s="14" t="str">
        <f>IF(H86="","",_xlfn.XLOOKUP($H86,'A) Geberfläche'!$A$6:$A$28,'A) Geberfläche'!$B$6:$B$28,"kein Wert",0))</f>
        <v/>
      </c>
      <c r="J86" s="14" t="str">
        <f>IF(H86="","",_xlfn.XLOOKUP($H86,'A) Geberfläche'!$A$6:$A$28,'A) Geberfläche'!$C$6:$C$28,"kein Wert",0))</f>
        <v/>
      </c>
      <c r="K86" s="14" t="str">
        <f>IF(H86="","",_xlfn.XLOOKUP($H86,'A) Geberfläche'!$A$6:$A$28,'A) Geberfläche'!$D$6:$D$28,"kein Wert",0))</f>
        <v/>
      </c>
      <c r="L86" s="14" t="str">
        <f>IF(H86="","",_xlfn.XLOOKUP($H86,'A) Geberfläche'!$A$6:$A$28,'A) Geberfläche'!$F$6:$F$28,"kein Wert",0))</f>
        <v/>
      </c>
      <c r="M86" s="99" t="str">
        <f t="shared" si="29"/>
        <v/>
      </c>
      <c r="N86" s="92" t="str">
        <f>IF(H86="","",_xlfn.XLOOKUP($H86,'A) Geberfläche'!$A$6:$A$28,'A) Geberfläche'!$AG$6:$AG$28,"kein Wert",0))</f>
        <v/>
      </c>
      <c r="O86" s="91" t="str">
        <f>IF(H86="","",_xlfn.XLOOKUP($H86,'A) Geberfläche'!$A$6:$A$28,'A) Geberfläche'!$AN$6:$AN$28,"kein Wert",0))</f>
        <v/>
      </c>
      <c r="P86" s="63"/>
      <c r="Q86" s="105"/>
      <c r="R86" s="105" t="str">
        <f t="shared" si="21"/>
        <v/>
      </c>
      <c r="T86" s="64">
        <v>80</v>
      </c>
      <c r="U86" s="93">
        <f t="shared" si="30"/>
        <v>80</v>
      </c>
      <c r="V86" s="118"/>
      <c r="W86" s="117" t="str">
        <f t="shared" si="22"/>
        <v/>
      </c>
      <c r="X86" s="92" t="str">
        <f>IF(AND(ISNUMBER(F86),ISNUMBER(B86),ISTEXT(A86)),(F86*B86-IFERROR(SUMIF($A$4:A85,A86,$Y$4:Y85),0))/B86,IF(AND(ISNUMBER(E86),ISNUMBER(B86),ISTEXT(A86)),(E86*B86-IFERROR(SUMIF($A$4:A85,A86,$Y$4:Y85),0))/B86,""))</f>
        <v/>
      </c>
      <c r="Y86" s="92" t="str">
        <f t="shared" si="23"/>
        <v/>
      </c>
      <c r="Z86" s="92" t="str">
        <f t="shared" si="24"/>
        <v/>
      </c>
      <c r="AA86" s="16" t="str">
        <f t="shared" si="31"/>
        <v/>
      </c>
      <c r="AB86" s="106" t="str">
        <f t="shared" si="25"/>
        <v/>
      </c>
      <c r="AC86" s="107" t="str">
        <f t="shared" si="26"/>
        <v/>
      </c>
      <c r="AD86" s="15" t="str">
        <f>IFERROR(_xlfn.XLOOKUP(H86,'A) Geberfläche'!$A$6:$A$105,'A) Geberfläche'!$AE$6:$AE$105)*W86/10,"")</f>
        <v/>
      </c>
      <c r="AE86" s="65" t="str">
        <f>IF(AND(ISNUMBER(E86),ISNUMBER(F86),ISNUMBER(AC86),COUNTIF(A86:$A$105,A86)=1),E86-F86+AC86,"")</f>
        <v/>
      </c>
      <c r="AF86" s="118"/>
      <c r="AG86" s="119" t="str">
        <f t="shared" si="27"/>
        <v/>
      </c>
      <c r="AH86" s="108" t="str">
        <f t="shared" si="28"/>
        <v/>
      </c>
      <c r="AI86" s="120"/>
      <c r="AJ86" s="65" t="str">
        <f t="shared" si="32"/>
        <v/>
      </c>
      <c r="AK86" s="122"/>
    </row>
    <row r="87" spans="1:37" ht="15.75" x14ac:dyDescent="0.25">
      <c r="A87" s="58"/>
      <c r="B87" s="58"/>
      <c r="C87" s="58"/>
      <c r="D87" s="59"/>
      <c r="E87" s="61"/>
      <c r="F87" s="62"/>
      <c r="H87" s="113"/>
      <c r="I87" s="14" t="str">
        <f>IF(H87="","",_xlfn.XLOOKUP($H87,'A) Geberfläche'!$A$6:$A$28,'A) Geberfläche'!$B$6:$B$28,"kein Wert",0))</f>
        <v/>
      </c>
      <c r="J87" s="14" t="str">
        <f>IF(H87="","",_xlfn.XLOOKUP($H87,'A) Geberfläche'!$A$6:$A$28,'A) Geberfläche'!$C$6:$C$28,"kein Wert",0))</f>
        <v/>
      </c>
      <c r="K87" s="14" t="str">
        <f>IF(H87="","",_xlfn.XLOOKUP($H87,'A) Geberfläche'!$A$6:$A$28,'A) Geberfläche'!$D$6:$D$28,"kein Wert",0))</f>
        <v/>
      </c>
      <c r="L87" s="14" t="str">
        <f>IF(H87="","",_xlfn.XLOOKUP($H87,'A) Geberfläche'!$A$6:$A$28,'A) Geberfläche'!$F$6:$F$28,"kein Wert",0))</f>
        <v/>
      </c>
      <c r="M87" s="99" t="str">
        <f t="shared" si="29"/>
        <v/>
      </c>
      <c r="N87" s="92" t="str">
        <f>IF(H87="","",_xlfn.XLOOKUP($H87,'A) Geberfläche'!$A$6:$A$28,'A) Geberfläche'!$AG$6:$AG$28,"kein Wert",0))</f>
        <v/>
      </c>
      <c r="O87" s="91" t="str">
        <f>IF(H87="","",_xlfn.XLOOKUP($H87,'A) Geberfläche'!$A$6:$A$28,'A) Geberfläche'!$AN$6:$AN$28,"kein Wert",0))</f>
        <v/>
      </c>
      <c r="P87" s="63"/>
      <c r="Q87" s="105"/>
      <c r="R87" s="105" t="str">
        <f t="shared" si="21"/>
        <v/>
      </c>
      <c r="T87" s="64">
        <v>80</v>
      </c>
      <c r="U87" s="93">
        <f t="shared" si="30"/>
        <v>80</v>
      </c>
      <c r="V87" s="118"/>
      <c r="W87" s="117" t="str">
        <f t="shared" si="22"/>
        <v/>
      </c>
      <c r="X87" s="92" t="str">
        <f>IF(AND(ISNUMBER(F87),ISNUMBER(B87),ISTEXT(A87)),(F87*B87-IFERROR(SUMIF($A$4:A86,A87,$Y$4:Y86),0))/B87,IF(AND(ISNUMBER(E87),ISNUMBER(B87),ISTEXT(A87)),(E87*B87-IFERROR(SUMIF($A$4:A86,A87,$Y$4:Y86),0))/B87,""))</f>
        <v/>
      </c>
      <c r="Y87" s="92" t="str">
        <f t="shared" si="23"/>
        <v/>
      </c>
      <c r="Z87" s="92" t="str">
        <f t="shared" si="24"/>
        <v/>
      </c>
      <c r="AA87" s="16" t="str">
        <f t="shared" si="31"/>
        <v/>
      </c>
      <c r="AB87" s="106" t="str">
        <f t="shared" si="25"/>
        <v/>
      </c>
      <c r="AC87" s="107" t="str">
        <f t="shared" si="26"/>
        <v/>
      </c>
      <c r="AD87" s="15" t="str">
        <f>IFERROR(_xlfn.XLOOKUP(H87,'A) Geberfläche'!$A$6:$A$105,'A) Geberfläche'!$AE$6:$AE$105)*W87/10,"")</f>
        <v/>
      </c>
      <c r="AE87" s="65" t="str">
        <f>IF(AND(ISNUMBER(E87),ISNUMBER(F87),ISNUMBER(AC87),COUNTIF(A87:$A$105,A87)=1),E87-F87+AC87,"")</f>
        <v/>
      </c>
      <c r="AF87" s="118"/>
      <c r="AG87" s="119" t="str">
        <f t="shared" si="27"/>
        <v/>
      </c>
      <c r="AH87" s="108" t="str">
        <f t="shared" si="28"/>
        <v/>
      </c>
      <c r="AI87" s="120"/>
      <c r="AJ87" s="65" t="str">
        <f t="shared" si="32"/>
        <v/>
      </c>
      <c r="AK87" s="122"/>
    </row>
    <row r="88" spans="1:37" ht="15.75" x14ac:dyDescent="0.25">
      <c r="A88" s="58"/>
      <c r="B88" s="58"/>
      <c r="C88" s="58"/>
      <c r="D88" s="59"/>
      <c r="E88" s="61"/>
      <c r="F88" s="62"/>
      <c r="H88" s="113"/>
      <c r="I88" s="14" t="str">
        <f>IF(H88="","",_xlfn.XLOOKUP($H88,'A) Geberfläche'!$A$6:$A$28,'A) Geberfläche'!$B$6:$B$28,"kein Wert",0))</f>
        <v/>
      </c>
      <c r="J88" s="14" t="str">
        <f>IF(H88="","",_xlfn.XLOOKUP($H88,'A) Geberfläche'!$A$6:$A$28,'A) Geberfläche'!$C$6:$C$28,"kein Wert",0))</f>
        <v/>
      </c>
      <c r="K88" s="14" t="str">
        <f>IF(H88="","",_xlfn.XLOOKUP($H88,'A) Geberfläche'!$A$6:$A$28,'A) Geberfläche'!$D$6:$D$28,"kein Wert",0))</f>
        <v/>
      </c>
      <c r="L88" s="14" t="str">
        <f>IF(H88="","",_xlfn.XLOOKUP($H88,'A) Geberfläche'!$A$6:$A$28,'A) Geberfläche'!$F$6:$F$28,"kein Wert",0))</f>
        <v/>
      </c>
      <c r="M88" s="99" t="str">
        <f t="shared" si="29"/>
        <v/>
      </c>
      <c r="N88" s="92" t="str">
        <f>IF(H88="","",_xlfn.XLOOKUP($H88,'A) Geberfläche'!$A$6:$A$28,'A) Geberfläche'!$AG$6:$AG$28,"kein Wert",0))</f>
        <v/>
      </c>
      <c r="O88" s="91" t="str">
        <f>IF(H88="","",_xlfn.XLOOKUP($H88,'A) Geberfläche'!$A$6:$A$28,'A) Geberfläche'!$AN$6:$AN$28,"kein Wert",0))</f>
        <v/>
      </c>
      <c r="P88" s="63"/>
      <c r="Q88" s="105"/>
      <c r="R88" s="105" t="str">
        <f t="shared" si="21"/>
        <v/>
      </c>
      <c r="T88" s="64">
        <v>80</v>
      </c>
      <c r="U88" s="93">
        <f t="shared" si="30"/>
        <v>80</v>
      </c>
      <c r="V88" s="118"/>
      <c r="W88" s="117" t="str">
        <f t="shared" si="22"/>
        <v/>
      </c>
      <c r="X88" s="92" t="str">
        <f>IF(AND(ISNUMBER(F88),ISNUMBER(B88),ISTEXT(A88)),(F88*B88-IFERROR(SUMIF($A$4:A87,A88,$Y$4:Y87),0))/B88,IF(AND(ISNUMBER(E88),ISNUMBER(B88),ISTEXT(A88)),(E88*B88-IFERROR(SUMIF($A$4:A87,A88,$Y$4:Y87),0))/B88,""))</f>
        <v/>
      </c>
      <c r="Y88" s="92" t="str">
        <f t="shared" si="23"/>
        <v/>
      </c>
      <c r="Z88" s="92" t="str">
        <f t="shared" si="24"/>
        <v/>
      </c>
      <c r="AA88" s="16" t="str">
        <f t="shared" si="31"/>
        <v/>
      </c>
      <c r="AB88" s="106" t="str">
        <f t="shared" si="25"/>
        <v/>
      </c>
      <c r="AC88" s="107" t="str">
        <f t="shared" si="26"/>
        <v/>
      </c>
      <c r="AD88" s="15" t="str">
        <f>IFERROR(_xlfn.XLOOKUP(H88,'A) Geberfläche'!$A$6:$A$105,'A) Geberfläche'!$AE$6:$AE$105)*W88/10,"")</f>
        <v/>
      </c>
      <c r="AE88" s="65" t="str">
        <f>IF(AND(ISNUMBER(E88),ISNUMBER(F88),ISNUMBER(AC88),COUNTIF(A88:$A$105,A88)=1),E88-F88+AC88,"")</f>
        <v/>
      </c>
      <c r="AF88" s="118"/>
      <c r="AG88" s="119" t="str">
        <f t="shared" si="27"/>
        <v/>
      </c>
      <c r="AH88" s="108" t="str">
        <f t="shared" si="28"/>
        <v/>
      </c>
      <c r="AI88" s="120"/>
      <c r="AJ88" s="65" t="str">
        <f t="shared" si="32"/>
        <v/>
      </c>
      <c r="AK88" s="122"/>
    </row>
    <row r="89" spans="1:37" ht="15.75" x14ac:dyDescent="0.25">
      <c r="A89" s="58"/>
      <c r="B89" s="58"/>
      <c r="C89" s="58"/>
      <c r="D89" s="59"/>
      <c r="E89" s="61"/>
      <c r="F89" s="62"/>
      <c r="H89" s="113"/>
      <c r="I89" s="14" t="str">
        <f>IF(H89="","",_xlfn.XLOOKUP($H89,'A) Geberfläche'!$A$6:$A$28,'A) Geberfläche'!$B$6:$B$28,"kein Wert",0))</f>
        <v/>
      </c>
      <c r="J89" s="14" t="str">
        <f>IF(H89="","",_xlfn.XLOOKUP($H89,'A) Geberfläche'!$A$6:$A$28,'A) Geberfläche'!$C$6:$C$28,"kein Wert",0))</f>
        <v/>
      </c>
      <c r="K89" s="14" t="str">
        <f>IF(H89="","",_xlfn.XLOOKUP($H89,'A) Geberfläche'!$A$6:$A$28,'A) Geberfläche'!$D$6:$D$28,"kein Wert",0))</f>
        <v/>
      </c>
      <c r="L89" s="14" t="str">
        <f>IF(H89="","",_xlfn.XLOOKUP($H89,'A) Geberfläche'!$A$6:$A$28,'A) Geberfläche'!$F$6:$F$28,"kein Wert",0))</f>
        <v/>
      </c>
      <c r="M89" s="99" t="str">
        <f t="shared" si="29"/>
        <v/>
      </c>
      <c r="N89" s="92" t="str">
        <f>IF(H89="","",_xlfn.XLOOKUP($H89,'A) Geberfläche'!$A$6:$A$28,'A) Geberfläche'!$AG$6:$AG$28,"kein Wert",0))</f>
        <v/>
      </c>
      <c r="O89" s="91" t="str">
        <f>IF(H89="","",_xlfn.XLOOKUP($H89,'A) Geberfläche'!$A$6:$A$28,'A) Geberfläche'!$AN$6:$AN$28,"kein Wert",0))</f>
        <v/>
      </c>
      <c r="P89" s="63"/>
      <c r="Q89" s="105"/>
      <c r="R89" s="105" t="str">
        <f t="shared" si="21"/>
        <v/>
      </c>
      <c r="T89" s="64">
        <v>80</v>
      </c>
      <c r="U89" s="93">
        <f t="shared" si="30"/>
        <v>80</v>
      </c>
      <c r="V89" s="118"/>
      <c r="W89" s="117" t="str">
        <f t="shared" si="22"/>
        <v/>
      </c>
      <c r="X89" s="92" t="str">
        <f>IF(AND(ISNUMBER(F89),ISNUMBER(B89),ISTEXT(A89)),(F89*B89-IFERROR(SUMIF($A$4:A88,A89,$Y$4:Y88),0))/B89,IF(AND(ISNUMBER(E89),ISNUMBER(B89),ISTEXT(A89)),(E89*B89-IFERROR(SUMIF($A$4:A88,A89,$Y$4:Y88),0))/B89,""))</f>
        <v/>
      </c>
      <c r="Y89" s="92" t="str">
        <f t="shared" si="23"/>
        <v/>
      </c>
      <c r="Z89" s="92" t="str">
        <f t="shared" si="24"/>
        <v/>
      </c>
      <c r="AA89" s="16" t="str">
        <f t="shared" si="31"/>
        <v/>
      </c>
      <c r="AB89" s="106" t="str">
        <f t="shared" si="25"/>
        <v/>
      </c>
      <c r="AC89" s="107" t="str">
        <f t="shared" si="26"/>
        <v/>
      </c>
      <c r="AD89" s="15" t="str">
        <f>IFERROR(_xlfn.XLOOKUP(H89,'A) Geberfläche'!$A$6:$A$105,'A) Geberfläche'!$AE$6:$AE$105)*W89/10,"")</f>
        <v/>
      </c>
      <c r="AE89" s="65" t="str">
        <f>IF(AND(ISNUMBER(E89),ISNUMBER(F89),ISNUMBER(AC89),COUNTIF(A89:$A$105,A89)=1),E89-F89+AC89,"")</f>
        <v/>
      </c>
      <c r="AF89" s="118"/>
      <c r="AG89" s="119" t="str">
        <f t="shared" si="27"/>
        <v/>
      </c>
      <c r="AH89" s="108" t="str">
        <f t="shared" si="28"/>
        <v/>
      </c>
      <c r="AI89" s="120"/>
      <c r="AJ89" s="65" t="str">
        <f t="shared" si="32"/>
        <v/>
      </c>
      <c r="AK89" s="122"/>
    </row>
    <row r="90" spans="1:37" ht="15.75" x14ac:dyDescent="0.25">
      <c r="A90" s="58"/>
      <c r="B90" s="58"/>
      <c r="C90" s="58"/>
      <c r="D90" s="59"/>
      <c r="E90" s="61"/>
      <c r="F90" s="62"/>
      <c r="H90" s="113"/>
      <c r="I90" s="14" t="str">
        <f>IF(H90="","",_xlfn.XLOOKUP($H90,'A) Geberfläche'!$A$6:$A$28,'A) Geberfläche'!$B$6:$B$28,"kein Wert",0))</f>
        <v/>
      </c>
      <c r="J90" s="14" t="str">
        <f>IF(H90="","",_xlfn.XLOOKUP($H90,'A) Geberfläche'!$A$6:$A$28,'A) Geberfläche'!$C$6:$C$28,"kein Wert",0))</f>
        <v/>
      </c>
      <c r="K90" s="14" t="str">
        <f>IF(H90="","",_xlfn.XLOOKUP($H90,'A) Geberfläche'!$A$6:$A$28,'A) Geberfläche'!$D$6:$D$28,"kein Wert",0))</f>
        <v/>
      </c>
      <c r="L90" s="14" t="str">
        <f>IF(H90="","",_xlfn.XLOOKUP($H90,'A) Geberfläche'!$A$6:$A$28,'A) Geberfläche'!$F$6:$F$28,"kein Wert",0))</f>
        <v/>
      </c>
      <c r="M90" s="99" t="str">
        <f t="shared" si="29"/>
        <v/>
      </c>
      <c r="N90" s="92" t="str">
        <f>IF(H90="","",_xlfn.XLOOKUP($H90,'A) Geberfläche'!$A$6:$A$28,'A) Geberfläche'!$AG$6:$AG$28,"kein Wert",0))</f>
        <v/>
      </c>
      <c r="O90" s="91" t="str">
        <f>IF(H90="","",_xlfn.XLOOKUP($H90,'A) Geberfläche'!$A$6:$A$28,'A) Geberfläche'!$AN$6:$AN$28,"kein Wert",0))</f>
        <v/>
      </c>
      <c r="P90" s="63"/>
      <c r="Q90" s="105"/>
      <c r="R90" s="105" t="str">
        <f t="shared" si="21"/>
        <v/>
      </c>
      <c r="T90" s="64">
        <v>80</v>
      </c>
      <c r="U90" s="93">
        <f t="shared" si="30"/>
        <v>80</v>
      </c>
      <c r="V90" s="118"/>
      <c r="W90" s="117" t="str">
        <f t="shared" si="22"/>
        <v/>
      </c>
      <c r="X90" s="92" t="str">
        <f>IF(AND(ISNUMBER(F90),ISNUMBER(B90),ISTEXT(A90)),(F90*B90-IFERROR(SUMIF($A$4:A89,A90,$Y$4:Y89),0))/B90,IF(AND(ISNUMBER(E90),ISNUMBER(B90),ISTEXT(A90)),(E90*B90-IFERROR(SUMIF($A$4:A89,A90,$Y$4:Y89),0))/B90,""))</f>
        <v/>
      </c>
      <c r="Y90" s="92" t="str">
        <f t="shared" si="23"/>
        <v/>
      </c>
      <c r="Z90" s="92" t="str">
        <f t="shared" si="24"/>
        <v/>
      </c>
      <c r="AA90" s="16" t="str">
        <f t="shared" si="31"/>
        <v/>
      </c>
      <c r="AB90" s="106" t="str">
        <f t="shared" si="25"/>
        <v/>
      </c>
      <c r="AC90" s="107" t="str">
        <f t="shared" si="26"/>
        <v/>
      </c>
      <c r="AD90" s="15" t="str">
        <f>IFERROR(_xlfn.XLOOKUP(H90,'A) Geberfläche'!$A$6:$A$105,'A) Geberfläche'!$AE$6:$AE$105)*W90/10,"")</f>
        <v/>
      </c>
      <c r="AE90" s="65" t="str">
        <f>IF(AND(ISNUMBER(E90),ISNUMBER(F90),ISNUMBER(AC90),COUNTIF(A90:$A$105,A90)=1),E90-F90+AC90,"")</f>
        <v/>
      </c>
      <c r="AF90" s="118"/>
      <c r="AG90" s="119" t="str">
        <f t="shared" si="27"/>
        <v/>
      </c>
      <c r="AH90" s="108" t="str">
        <f t="shared" si="28"/>
        <v/>
      </c>
      <c r="AI90" s="120"/>
      <c r="AJ90" s="65" t="str">
        <f t="shared" si="32"/>
        <v/>
      </c>
      <c r="AK90" s="122"/>
    </row>
    <row r="91" spans="1:37" ht="15.75" x14ac:dyDescent="0.25">
      <c r="A91" s="58"/>
      <c r="B91" s="58"/>
      <c r="C91" s="58"/>
      <c r="D91" s="59"/>
      <c r="E91" s="61"/>
      <c r="F91" s="62"/>
      <c r="H91" s="113"/>
      <c r="I91" s="14" t="str">
        <f>IF(H91="","",_xlfn.XLOOKUP($H91,'A) Geberfläche'!$A$6:$A$28,'A) Geberfläche'!$B$6:$B$28,"kein Wert",0))</f>
        <v/>
      </c>
      <c r="J91" s="14" t="str">
        <f>IF(H91="","",_xlfn.XLOOKUP($H91,'A) Geberfläche'!$A$6:$A$28,'A) Geberfläche'!$C$6:$C$28,"kein Wert",0))</f>
        <v/>
      </c>
      <c r="K91" s="14" t="str">
        <f>IF(H91="","",_xlfn.XLOOKUP($H91,'A) Geberfläche'!$A$6:$A$28,'A) Geberfläche'!$D$6:$D$28,"kein Wert",0))</f>
        <v/>
      </c>
      <c r="L91" s="14" t="str">
        <f>IF(H91="","",_xlfn.XLOOKUP($H91,'A) Geberfläche'!$A$6:$A$28,'A) Geberfläche'!$F$6:$F$28,"kein Wert",0))</f>
        <v/>
      </c>
      <c r="M91" s="99" t="str">
        <f t="shared" si="29"/>
        <v/>
      </c>
      <c r="N91" s="92" t="str">
        <f>IF(H91="","",_xlfn.XLOOKUP($H91,'A) Geberfläche'!$A$6:$A$28,'A) Geberfläche'!$AG$6:$AG$28,"kein Wert",0))</f>
        <v/>
      </c>
      <c r="O91" s="91" t="str">
        <f>IF(H91="","",_xlfn.XLOOKUP($H91,'A) Geberfläche'!$A$6:$A$28,'A) Geberfläche'!$AN$6:$AN$28,"kein Wert",0))</f>
        <v/>
      </c>
      <c r="P91" s="63"/>
      <c r="Q91" s="105"/>
      <c r="R91" s="105" t="str">
        <f t="shared" si="21"/>
        <v/>
      </c>
      <c r="T91" s="64">
        <v>80</v>
      </c>
      <c r="U91" s="93">
        <f t="shared" si="30"/>
        <v>80</v>
      </c>
      <c r="V91" s="118"/>
      <c r="W91" s="117" t="str">
        <f t="shared" si="22"/>
        <v/>
      </c>
      <c r="X91" s="92" t="str">
        <f>IF(AND(ISNUMBER(F91),ISNUMBER(B91),ISTEXT(A91)),(F91*B91-IFERROR(SUMIF($A$4:A90,A91,$Y$4:Y90),0))/B91,IF(AND(ISNUMBER(E91),ISNUMBER(B91),ISTEXT(A91)),(E91*B91-IFERROR(SUMIF($A$4:A90,A91,$Y$4:Y90),0))/B91,""))</f>
        <v/>
      </c>
      <c r="Y91" s="92" t="str">
        <f t="shared" si="23"/>
        <v/>
      </c>
      <c r="Z91" s="92" t="str">
        <f t="shared" si="24"/>
        <v/>
      </c>
      <c r="AA91" s="16" t="str">
        <f t="shared" si="31"/>
        <v/>
      </c>
      <c r="AB91" s="106" t="str">
        <f t="shared" si="25"/>
        <v/>
      </c>
      <c r="AC91" s="107" t="str">
        <f t="shared" si="26"/>
        <v/>
      </c>
      <c r="AD91" s="15" t="str">
        <f>IFERROR(_xlfn.XLOOKUP(H91,'A) Geberfläche'!$A$6:$A$105,'A) Geberfläche'!$AE$6:$AE$105)*W91/10,"")</f>
        <v/>
      </c>
      <c r="AE91" s="65" t="str">
        <f>IF(AND(ISNUMBER(E91),ISNUMBER(F91),ISNUMBER(AC91),COUNTIF(A91:$A$105,A91)=1),E91-F91+AC91,"")</f>
        <v/>
      </c>
      <c r="AF91" s="118"/>
      <c r="AG91" s="119" t="str">
        <f t="shared" si="27"/>
        <v/>
      </c>
      <c r="AH91" s="108" t="str">
        <f t="shared" si="28"/>
        <v/>
      </c>
      <c r="AI91" s="120"/>
      <c r="AJ91" s="65" t="str">
        <f t="shared" si="32"/>
        <v/>
      </c>
      <c r="AK91" s="122"/>
    </row>
    <row r="92" spans="1:37" ht="15.75" x14ac:dyDescent="0.25">
      <c r="A92" s="58"/>
      <c r="B92" s="58"/>
      <c r="C92" s="58"/>
      <c r="D92" s="59"/>
      <c r="E92" s="61"/>
      <c r="F92" s="62"/>
      <c r="H92" s="113"/>
      <c r="I92" s="14" t="str">
        <f>IF(H92="","",_xlfn.XLOOKUP($H92,'A) Geberfläche'!$A$6:$A$28,'A) Geberfläche'!$B$6:$B$28,"kein Wert",0))</f>
        <v/>
      </c>
      <c r="J92" s="14" t="str">
        <f>IF(H92="","",_xlfn.XLOOKUP($H92,'A) Geberfläche'!$A$6:$A$28,'A) Geberfläche'!$C$6:$C$28,"kein Wert",0))</f>
        <v/>
      </c>
      <c r="K92" s="14" t="str">
        <f>IF(H92="","",_xlfn.XLOOKUP($H92,'A) Geberfläche'!$A$6:$A$28,'A) Geberfläche'!$D$6:$D$28,"kein Wert",0))</f>
        <v/>
      </c>
      <c r="L92" s="14" t="str">
        <f>IF(H92="","",_xlfn.XLOOKUP($H92,'A) Geberfläche'!$A$6:$A$28,'A) Geberfläche'!$F$6:$F$28,"kein Wert",0))</f>
        <v/>
      </c>
      <c r="M92" s="99" t="str">
        <f t="shared" si="29"/>
        <v/>
      </c>
      <c r="N92" s="92" t="str">
        <f>IF(H92="","",_xlfn.XLOOKUP($H92,'A) Geberfläche'!$A$6:$A$28,'A) Geberfläche'!$AG$6:$AG$28,"kein Wert",0))</f>
        <v/>
      </c>
      <c r="O92" s="91" t="str">
        <f>IF(H92="","",_xlfn.XLOOKUP($H92,'A) Geberfläche'!$A$6:$A$28,'A) Geberfläche'!$AN$6:$AN$28,"kein Wert",0))</f>
        <v/>
      </c>
      <c r="P92" s="63"/>
      <c r="Q92" s="105"/>
      <c r="R92" s="105" t="str">
        <f t="shared" si="21"/>
        <v/>
      </c>
      <c r="T92" s="64">
        <v>80</v>
      </c>
      <c r="U92" s="93">
        <f t="shared" si="30"/>
        <v>80</v>
      </c>
      <c r="V92" s="118"/>
      <c r="W92" s="117" t="str">
        <f t="shared" si="22"/>
        <v/>
      </c>
      <c r="X92" s="92" t="str">
        <f>IF(AND(ISNUMBER(F92),ISNUMBER(B92),ISTEXT(A92)),(F92*B92-IFERROR(SUMIF($A$4:A91,A92,$Y$4:Y91),0))/B92,IF(AND(ISNUMBER(E92),ISNUMBER(B92),ISTEXT(A92)),(E92*B92-IFERROR(SUMIF($A$4:A91,A92,$Y$4:Y91),0))/B92,""))</f>
        <v/>
      </c>
      <c r="Y92" s="92" t="str">
        <f t="shared" si="23"/>
        <v/>
      </c>
      <c r="Z92" s="92" t="str">
        <f t="shared" si="24"/>
        <v/>
      </c>
      <c r="AA92" s="16" t="str">
        <f t="shared" si="31"/>
        <v/>
      </c>
      <c r="AB92" s="106" t="str">
        <f t="shared" si="25"/>
        <v/>
      </c>
      <c r="AC92" s="107" t="str">
        <f t="shared" si="26"/>
        <v/>
      </c>
      <c r="AD92" s="15" t="str">
        <f>IFERROR(_xlfn.XLOOKUP(H92,'A) Geberfläche'!$A$6:$A$105,'A) Geberfläche'!$AE$6:$AE$105)*W92/10,"")</f>
        <v/>
      </c>
      <c r="AE92" s="65" t="str">
        <f>IF(AND(ISNUMBER(E92),ISNUMBER(F92),ISNUMBER(AC92),COUNTIF(A92:$A$105,A92)=1),E92-F92+AC92,"")</f>
        <v/>
      </c>
      <c r="AF92" s="118"/>
      <c r="AG92" s="119" t="str">
        <f t="shared" si="27"/>
        <v/>
      </c>
      <c r="AH92" s="108" t="str">
        <f t="shared" si="28"/>
        <v/>
      </c>
      <c r="AI92" s="120"/>
      <c r="AJ92" s="65" t="str">
        <f t="shared" si="32"/>
        <v/>
      </c>
      <c r="AK92" s="122"/>
    </row>
    <row r="93" spans="1:37" ht="15.75" x14ac:dyDescent="0.25">
      <c r="A93" s="58"/>
      <c r="B93" s="58"/>
      <c r="C93" s="58"/>
      <c r="D93" s="59"/>
      <c r="E93" s="61"/>
      <c r="F93" s="62"/>
      <c r="H93" s="113"/>
      <c r="I93" s="14" t="str">
        <f>IF(H93="","",_xlfn.XLOOKUP($H93,'A) Geberfläche'!$A$6:$A$28,'A) Geberfläche'!$B$6:$B$28,"kein Wert",0))</f>
        <v/>
      </c>
      <c r="J93" s="14" t="str">
        <f>IF(H93="","",_xlfn.XLOOKUP($H93,'A) Geberfläche'!$A$6:$A$28,'A) Geberfläche'!$C$6:$C$28,"kein Wert",0))</f>
        <v/>
      </c>
      <c r="K93" s="14" t="str">
        <f>IF(H93="","",_xlfn.XLOOKUP($H93,'A) Geberfläche'!$A$6:$A$28,'A) Geberfläche'!$D$6:$D$28,"kein Wert",0))</f>
        <v/>
      </c>
      <c r="L93" s="14" t="str">
        <f>IF(H93="","",_xlfn.XLOOKUP($H93,'A) Geberfläche'!$A$6:$A$28,'A) Geberfläche'!$F$6:$F$28,"kein Wert",0))</f>
        <v/>
      </c>
      <c r="M93" s="99" t="str">
        <f t="shared" si="29"/>
        <v/>
      </c>
      <c r="N93" s="92" t="str">
        <f>IF(H93="","",_xlfn.XLOOKUP($H93,'A) Geberfläche'!$A$6:$A$28,'A) Geberfläche'!$AG$6:$AG$28,"kein Wert",0))</f>
        <v/>
      </c>
      <c r="O93" s="91" t="str">
        <f>IF(H93="","",_xlfn.XLOOKUP($H93,'A) Geberfläche'!$A$6:$A$28,'A) Geberfläche'!$AN$6:$AN$28,"kein Wert",0))</f>
        <v/>
      </c>
      <c r="P93" s="63"/>
      <c r="Q93" s="105"/>
      <c r="R93" s="105" t="str">
        <f t="shared" si="21"/>
        <v/>
      </c>
      <c r="T93" s="64">
        <v>80</v>
      </c>
      <c r="U93" s="93">
        <f t="shared" si="30"/>
        <v>80</v>
      </c>
      <c r="V93" s="118"/>
      <c r="W93" s="117" t="str">
        <f t="shared" si="22"/>
        <v/>
      </c>
      <c r="X93" s="92" t="str">
        <f>IF(AND(ISNUMBER(F93),ISNUMBER(B93),ISTEXT(A93)),(F93*B93-IFERROR(SUMIF($A$4:A92,A93,$Y$4:Y92),0))/B93,IF(AND(ISNUMBER(E93),ISNUMBER(B93),ISTEXT(A93)),(E93*B93-IFERROR(SUMIF($A$4:A92,A93,$Y$4:Y92),0))/B93,""))</f>
        <v/>
      </c>
      <c r="Y93" s="92" t="str">
        <f t="shared" si="23"/>
        <v/>
      </c>
      <c r="Z93" s="92" t="str">
        <f t="shared" si="24"/>
        <v/>
      </c>
      <c r="AA93" s="16" t="str">
        <f t="shared" si="31"/>
        <v/>
      </c>
      <c r="AB93" s="106" t="str">
        <f t="shared" si="25"/>
        <v/>
      </c>
      <c r="AC93" s="107" t="str">
        <f t="shared" si="26"/>
        <v/>
      </c>
      <c r="AD93" s="15" t="str">
        <f>IFERROR(_xlfn.XLOOKUP(H93,'A) Geberfläche'!$A$6:$A$105,'A) Geberfläche'!$AE$6:$AE$105)*W93/10,"")</f>
        <v/>
      </c>
      <c r="AE93" s="65" t="str">
        <f>IF(AND(ISNUMBER(E93),ISNUMBER(F93),ISNUMBER(AC93),COUNTIF(A93:$A$105,A93)=1),E93-F93+AC93,"")</f>
        <v/>
      </c>
      <c r="AF93" s="118"/>
      <c r="AG93" s="119" t="str">
        <f t="shared" si="27"/>
        <v/>
      </c>
      <c r="AH93" s="108" t="str">
        <f t="shared" si="28"/>
        <v/>
      </c>
      <c r="AI93" s="120"/>
      <c r="AJ93" s="65" t="str">
        <f t="shared" si="32"/>
        <v/>
      </c>
      <c r="AK93" s="122"/>
    </row>
    <row r="94" spans="1:37" ht="15.75" x14ac:dyDescent="0.25">
      <c r="A94" s="58"/>
      <c r="B94" s="58"/>
      <c r="C94" s="58"/>
      <c r="D94" s="59"/>
      <c r="E94" s="61"/>
      <c r="F94" s="62"/>
      <c r="H94" s="113"/>
      <c r="I94" s="14" t="str">
        <f>IF(H94="","",_xlfn.XLOOKUP($H94,'A) Geberfläche'!$A$6:$A$28,'A) Geberfläche'!$B$6:$B$28,"kein Wert",0))</f>
        <v/>
      </c>
      <c r="J94" s="14" t="str">
        <f>IF(H94="","",_xlfn.XLOOKUP($H94,'A) Geberfläche'!$A$6:$A$28,'A) Geberfläche'!$C$6:$C$28,"kein Wert",0))</f>
        <v/>
      </c>
      <c r="K94" s="14" t="str">
        <f>IF(H94="","",_xlfn.XLOOKUP($H94,'A) Geberfläche'!$A$6:$A$28,'A) Geberfläche'!$D$6:$D$28,"kein Wert",0))</f>
        <v/>
      </c>
      <c r="L94" s="14" t="str">
        <f>IF(H94="","",_xlfn.XLOOKUP($H94,'A) Geberfläche'!$A$6:$A$28,'A) Geberfläche'!$F$6:$F$28,"kein Wert",0))</f>
        <v/>
      </c>
      <c r="M94" s="99" t="str">
        <f t="shared" si="29"/>
        <v/>
      </c>
      <c r="N94" s="92" t="str">
        <f>IF(H94="","",_xlfn.XLOOKUP($H94,'A) Geberfläche'!$A$6:$A$28,'A) Geberfläche'!$AG$6:$AG$28,"kein Wert",0))</f>
        <v/>
      </c>
      <c r="O94" s="91" t="str">
        <f>IF(H94="","",_xlfn.XLOOKUP($H94,'A) Geberfläche'!$A$6:$A$28,'A) Geberfläche'!$AN$6:$AN$28,"kein Wert",0))</f>
        <v/>
      </c>
      <c r="P94" s="63"/>
      <c r="Q94" s="105"/>
      <c r="R94" s="105" t="str">
        <f t="shared" si="21"/>
        <v/>
      </c>
      <c r="T94" s="64">
        <v>80</v>
      </c>
      <c r="U94" s="93">
        <f t="shared" si="30"/>
        <v>80</v>
      </c>
      <c r="V94" s="118"/>
      <c r="W94" s="117" t="str">
        <f t="shared" si="22"/>
        <v/>
      </c>
      <c r="X94" s="92" t="str">
        <f>IF(AND(ISNUMBER(F94),ISNUMBER(B94),ISTEXT(A94)),(F94*B94-IFERROR(SUMIF($A$4:A93,A94,$Y$4:Y93),0))/B94,IF(AND(ISNUMBER(E94),ISNUMBER(B94),ISTEXT(A94)),(E94*B94-IFERROR(SUMIF($A$4:A93,A94,$Y$4:Y93),0))/B94,""))</f>
        <v/>
      </c>
      <c r="Y94" s="92" t="str">
        <f t="shared" si="23"/>
        <v/>
      </c>
      <c r="Z94" s="92" t="str">
        <f t="shared" si="24"/>
        <v/>
      </c>
      <c r="AA94" s="16" t="str">
        <f t="shared" si="31"/>
        <v/>
      </c>
      <c r="AB94" s="106" t="str">
        <f t="shared" si="25"/>
        <v/>
      </c>
      <c r="AC94" s="107" t="str">
        <f t="shared" si="26"/>
        <v/>
      </c>
      <c r="AD94" s="15" t="str">
        <f>IFERROR(_xlfn.XLOOKUP(H94,'A) Geberfläche'!$A$6:$A$105,'A) Geberfläche'!$AE$6:$AE$105)*W94/10,"")</f>
        <v/>
      </c>
      <c r="AE94" s="65" t="str">
        <f>IF(AND(ISNUMBER(E94),ISNUMBER(F94),ISNUMBER(AC94),COUNTIF(A94:$A$105,A94)=1),E94-F94+AC94,"")</f>
        <v/>
      </c>
      <c r="AF94" s="118"/>
      <c r="AG94" s="119" t="str">
        <f t="shared" si="27"/>
        <v/>
      </c>
      <c r="AH94" s="108" t="str">
        <f t="shared" si="28"/>
        <v/>
      </c>
      <c r="AI94" s="120"/>
      <c r="AJ94" s="65" t="str">
        <f t="shared" si="32"/>
        <v/>
      </c>
      <c r="AK94" s="122"/>
    </row>
    <row r="95" spans="1:37" ht="15.75" x14ac:dyDescent="0.25">
      <c r="A95" s="58"/>
      <c r="B95" s="58"/>
      <c r="C95" s="58"/>
      <c r="D95" s="59"/>
      <c r="E95" s="61"/>
      <c r="F95" s="62"/>
      <c r="H95" s="113"/>
      <c r="I95" s="14" t="str">
        <f>IF(H95="","",_xlfn.XLOOKUP($H95,'A) Geberfläche'!$A$6:$A$28,'A) Geberfläche'!$B$6:$B$28,"kein Wert",0))</f>
        <v/>
      </c>
      <c r="J95" s="14" t="str">
        <f>IF(H95="","",_xlfn.XLOOKUP($H95,'A) Geberfläche'!$A$6:$A$28,'A) Geberfläche'!$C$6:$C$28,"kein Wert",0))</f>
        <v/>
      </c>
      <c r="K95" s="14" t="str">
        <f>IF(H95="","",_xlfn.XLOOKUP($H95,'A) Geberfläche'!$A$6:$A$28,'A) Geberfläche'!$D$6:$D$28,"kein Wert",0))</f>
        <v/>
      </c>
      <c r="L95" s="14" t="str">
        <f>IF(H95="","",_xlfn.XLOOKUP($H95,'A) Geberfläche'!$A$6:$A$28,'A) Geberfläche'!$F$6:$F$28,"kein Wert",0))</f>
        <v/>
      </c>
      <c r="M95" s="99" t="str">
        <f t="shared" si="29"/>
        <v/>
      </c>
      <c r="N95" s="92" t="str">
        <f>IF(H95="","",_xlfn.XLOOKUP($H95,'A) Geberfläche'!$A$6:$A$28,'A) Geberfläche'!$AG$6:$AG$28,"kein Wert",0))</f>
        <v/>
      </c>
      <c r="O95" s="91" t="str">
        <f>IF(H95="","",_xlfn.XLOOKUP($H95,'A) Geberfläche'!$A$6:$A$28,'A) Geberfläche'!$AN$6:$AN$28,"kein Wert",0))</f>
        <v/>
      </c>
      <c r="P95" s="63"/>
      <c r="Q95" s="105"/>
      <c r="R95" s="105" t="str">
        <f t="shared" si="21"/>
        <v/>
      </c>
      <c r="T95" s="64">
        <v>80</v>
      </c>
      <c r="U95" s="93">
        <f t="shared" si="30"/>
        <v>80</v>
      </c>
      <c r="V95" s="118"/>
      <c r="W95" s="117" t="str">
        <f t="shared" si="22"/>
        <v/>
      </c>
      <c r="X95" s="92" t="str">
        <f>IF(AND(ISNUMBER(F95),ISNUMBER(B95),ISTEXT(A95)),(F95*B95-IFERROR(SUMIF($A$4:A94,A95,$Y$4:Y94),0))/B95,IF(AND(ISNUMBER(E95),ISNUMBER(B95),ISTEXT(A95)),(E95*B95-IFERROR(SUMIF($A$4:A94,A95,$Y$4:Y94),0))/B95,""))</f>
        <v/>
      </c>
      <c r="Y95" s="92" t="str">
        <f t="shared" si="23"/>
        <v/>
      </c>
      <c r="Z95" s="92" t="str">
        <f t="shared" si="24"/>
        <v/>
      </c>
      <c r="AA95" s="16" t="str">
        <f t="shared" si="31"/>
        <v/>
      </c>
      <c r="AB95" s="106" t="str">
        <f t="shared" si="25"/>
        <v/>
      </c>
      <c r="AC95" s="107" t="str">
        <f t="shared" si="26"/>
        <v/>
      </c>
      <c r="AD95" s="15" t="str">
        <f>IFERROR(_xlfn.XLOOKUP(H95,'A) Geberfläche'!$A$6:$A$105,'A) Geberfläche'!$AE$6:$AE$105)*W95/10,"")</f>
        <v/>
      </c>
      <c r="AE95" s="65" t="str">
        <f>IF(AND(ISNUMBER(E95),ISNUMBER(F95),ISNUMBER(AC95),COUNTIF(A95:$A$105,A95)=1),E95-F95+AC95,"")</f>
        <v/>
      </c>
      <c r="AF95" s="118"/>
      <c r="AG95" s="119" t="str">
        <f t="shared" si="27"/>
        <v/>
      </c>
      <c r="AH95" s="108" t="str">
        <f t="shared" si="28"/>
        <v/>
      </c>
      <c r="AI95" s="120"/>
      <c r="AJ95" s="65" t="str">
        <f t="shared" si="32"/>
        <v/>
      </c>
      <c r="AK95" s="122"/>
    </row>
    <row r="96" spans="1:37" ht="15.75" x14ac:dyDescent="0.25">
      <c r="A96" s="58"/>
      <c r="B96" s="58"/>
      <c r="C96" s="58"/>
      <c r="D96" s="59"/>
      <c r="E96" s="61"/>
      <c r="F96" s="62"/>
      <c r="H96" s="113"/>
      <c r="I96" s="14" t="str">
        <f>IF(H96="","",_xlfn.XLOOKUP($H96,'A) Geberfläche'!$A$6:$A$28,'A) Geberfläche'!$B$6:$B$28,"kein Wert",0))</f>
        <v/>
      </c>
      <c r="J96" s="14" t="str">
        <f>IF(H96="","",_xlfn.XLOOKUP($H96,'A) Geberfläche'!$A$6:$A$28,'A) Geberfläche'!$C$6:$C$28,"kein Wert",0))</f>
        <v/>
      </c>
      <c r="K96" s="14" t="str">
        <f>IF(H96="","",_xlfn.XLOOKUP($H96,'A) Geberfläche'!$A$6:$A$28,'A) Geberfläche'!$D$6:$D$28,"kein Wert",0))</f>
        <v/>
      </c>
      <c r="L96" s="14" t="str">
        <f>IF(H96="","",_xlfn.XLOOKUP($H96,'A) Geberfläche'!$A$6:$A$28,'A) Geberfläche'!$F$6:$F$28,"kein Wert",0))</f>
        <v/>
      </c>
      <c r="M96" s="99" t="str">
        <f t="shared" si="29"/>
        <v/>
      </c>
      <c r="N96" s="92" t="str">
        <f>IF(H96="","",_xlfn.XLOOKUP($H96,'A) Geberfläche'!$A$6:$A$28,'A) Geberfläche'!$AG$6:$AG$28,"kein Wert",0))</f>
        <v/>
      </c>
      <c r="O96" s="91" t="str">
        <f>IF(H96="","",_xlfn.XLOOKUP($H96,'A) Geberfläche'!$A$6:$A$28,'A) Geberfläche'!$AN$6:$AN$28,"kein Wert",0))</f>
        <v/>
      </c>
      <c r="P96" s="63"/>
      <c r="Q96" s="105"/>
      <c r="R96" s="105" t="str">
        <f t="shared" si="21"/>
        <v/>
      </c>
      <c r="T96" s="64">
        <v>80</v>
      </c>
      <c r="U96" s="93">
        <f t="shared" si="30"/>
        <v>80</v>
      </c>
      <c r="V96" s="118"/>
      <c r="W96" s="117" t="str">
        <f t="shared" si="22"/>
        <v/>
      </c>
      <c r="X96" s="92" t="str">
        <f>IF(AND(ISNUMBER(F96),ISNUMBER(B96),ISTEXT(A96)),(F96*B96-IFERROR(SUMIF($A$4:A95,A96,$Y$4:Y95),0))/B96,IF(AND(ISNUMBER(E96),ISNUMBER(B96),ISTEXT(A96)),(E96*B96-IFERROR(SUMIF($A$4:A95,A96,$Y$4:Y95),0))/B96,""))</f>
        <v/>
      </c>
      <c r="Y96" s="92" t="str">
        <f t="shared" si="23"/>
        <v/>
      </c>
      <c r="Z96" s="92" t="str">
        <f t="shared" si="24"/>
        <v/>
      </c>
      <c r="AA96" s="16" t="str">
        <f t="shared" si="31"/>
        <v/>
      </c>
      <c r="AB96" s="106" t="str">
        <f t="shared" si="25"/>
        <v/>
      </c>
      <c r="AC96" s="107" t="str">
        <f t="shared" si="26"/>
        <v/>
      </c>
      <c r="AD96" s="15" t="str">
        <f>IFERROR(_xlfn.XLOOKUP(H96,'A) Geberfläche'!$A$6:$A$105,'A) Geberfläche'!$AE$6:$AE$105)*W96/10,"")</f>
        <v/>
      </c>
      <c r="AE96" s="65" t="str">
        <f>IF(AND(ISNUMBER(E96),ISNUMBER(F96),ISNUMBER(AC96),COUNTIF(A96:$A$105,A96)=1),E96-F96+AC96,"")</f>
        <v/>
      </c>
      <c r="AF96" s="118"/>
      <c r="AG96" s="119" t="str">
        <f t="shared" si="27"/>
        <v/>
      </c>
      <c r="AH96" s="108" t="str">
        <f t="shared" si="28"/>
        <v/>
      </c>
      <c r="AI96" s="120"/>
      <c r="AJ96" s="65" t="str">
        <f t="shared" si="32"/>
        <v/>
      </c>
      <c r="AK96" s="122"/>
    </row>
    <row r="97" spans="1:37" ht="15.75" x14ac:dyDescent="0.25">
      <c r="A97" s="58"/>
      <c r="B97" s="58"/>
      <c r="C97" s="58"/>
      <c r="D97" s="59"/>
      <c r="E97" s="61"/>
      <c r="F97" s="62"/>
      <c r="H97" s="113"/>
      <c r="I97" s="14" t="str">
        <f>IF(H97="","",_xlfn.XLOOKUP($H97,'A) Geberfläche'!$A$6:$A$28,'A) Geberfläche'!$B$6:$B$28,"kein Wert",0))</f>
        <v/>
      </c>
      <c r="J97" s="14" t="str">
        <f>IF(H97="","",_xlfn.XLOOKUP($H97,'A) Geberfläche'!$A$6:$A$28,'A) Geberfläche'!$C$6:$C$28,"kein Wert",0))</f>
        <v/>
      </c>
      <c r="K97" s="14" t="str">
        <f>IF(H97="","",_xlfn.XLOOKUP($H97,'A) Geberfläche'!$A$6:$A$28,'A) Geberfläche'!$D$6:$D$28,"kein Wert",0))</f>
        <v/>
      </c>
      <c r="L97" s="14" t="str">
        <f>IF(H97="","",_xlfn.XLOOKUP($H97,'A) Geberfläche'!$A$6:$A$28,'A) Geberfläche'!$F$6:$F$28,"kein Wert",0))</f>
        <v/>
      </c>
      <c r="M97" s="99" t="str">
        <f t="shared" si="29"/>
        <v/>
      </c>
      <c r="N97" s="92" t="str">
        <f>IF(H97="","",_xlfn.XLOOKUP($H97,'A) Geberfläche'!$A$6:$A$28,'A) Geberfläche'!$AG$6:$AG$28,"kein Wert",0))</f>
        <v/>
      </c>
      <c r="O97" s="91" t="str">
        <f>IF(H97="","",_xlfn.XLOOKUP($H97,'A) Geberfläche'!$A$6:$A$28,'A) Geberfläche'!$AN$6:$AN$28,"kein Wert",0))</f>
        <v/>
      </c>
      <c r="P97" s="63"/>
      <c r="Q97" s="105"/>
      <c r="R97" s="105" t="str">
        <f t="shared" si="21"/>
        <v/>
      </c>
      <c r="T97" s="64">
        <v>80</v>
      </c>
      <c r="U97" s="93">
        <f t="shared" si="30"/>
        <v>80</v>
      </c>
      <c r="V97" s="118"/>
      <c r="W97" s="117" t="str">
        <f t="shared" si="22"/>
        <v/>
      </c>
      <c r="X97" s="92" t="str">
        <f>IF(AND(ISNUMBER(F97),ISNUMBER(B97),ISTEXT(A97)),(F97*B97-IFERROR(SUMIF($A$4:A96,A97,$Y$4:Y96),0))/B97,IF(AND(ISNUMBER(E97),ISNUMBER(B97),ISTEXT(A97)),(E97*B97-IFERROR(SUMIF($A$4:A96,A97,$Y$4:Y96),0))/B97,""))</f>
        <v/>
      </c>
      <c r="Y97" s="92" t="str">
        <f t="shared" si="23"/>
        <v/>
      </c>
      <c r="Z97" s="92" t="str">
        <f t="shared" si="24"/>
        <v/>
      </c>
      <c r="AA97" s="16" t="str">
        <f t="shared" si="31"/>
        <v/>
      </c>
      <c r="AB97" s="106" t="str">
        <f t="shared" si="25"/>
        <v/>
      </c>
      <c r="AC97" s="107" t="str">
        <f t="shared" si="26"/>
        <v/>
      </c>
      <c r="AD97" s="15" t="str">
        <f>IFERROR(_xlfn.XLOOKUP(H97,'A) Geberfläche'!$A$6:$A$105,'A) Geberfläche'!$AE$6:$AE$105)*W97/10,"")</f>
        <v/>
      </c>
      <c r="AE97" s="65" t="str">
        <f>IF(AND(ISNUMBER(E97),ISNUMBER(F97),ISNUMBER(AC97),COUNTIF(A97:$A$105,A97)=1),E97-F97+AC97,"")</f>
        <v/>
      </c>
      <c r="AF97" s="118"/>
      <c r="AG97" s="119" t="str">
        <f t="shared" si="27"/>
        <v/>
      </c>
      <c r="AH97" s="108" t="str">
        <f t="shared" si="28"/>
        <v/>
      </c>
      <c r="AI97" s="120"/>
      <c r="AJ97" s="65" t="str">
        <f t="shared" si="32"/>
        <v/>
      </c>
      <c r="AK97" s="122"/>
    </row>
    <row r="98" spans="1:37" ht="15.75" x14ac:dyDescent="0.25">
      <c r="A98" s="58"/>
      <c r="B98" s="58"/>
      <c r="C98" s="58"/>
      <c r="D98" s="59"/>
      <c r="E98" s="61"/>
      <c r="F98" s="62"/>
      <c r="H98" s="113"/>
      <c r="I98" s="14" t="str">
        <f>IF(H98="","",_xlfn.XLOOKUP($H98,'A) Geberfläche'!$A$6:$A$28,'A) Geberfläche'!$B$6:$B$28,"kein Wert",0))</f>
        <v/>
      </c>
      <c r="J98" s="14" t="str">
        <f>IF(H98="","",_xlfn.XLOOKUP($H98,'A) Geberfläche'!$A$6:$A$28,'A) Geberfläche'!$C$6:$C$28,"kein Wert",0))</f>
        <v/>
      </c>
      <c r="K98" s="14" t="str">
        <f>IF(H98="","",_xlfn.XLOOKUP($H98,'A) Geberfläche'!$A$6:$A$28,'A) Geberfläche'!$D$6:$D$28,"kein Wert",0))</f>
        <v/>
      </c>
      <c r="L98" s="14" t="str">
        <f>IF(H98="","",_xlfn.XLOOKUP($H98,'A) Geberfläche'!$A$6:$A$28,'A) Geberfläche'!$F$6:$F$28,"kein Wert",0))</f>
        <v/>
      </c>
      <c r="M98" s="99" t="str">
        <f t="shared" si="29"/>
        <v/>
      </c>
      <c r="N98" s="92" t="str">
        <f>IF(H98="","",_xlfn.XLOOKUP($H98,'A) Geberfläche'!$A$6:$A$28,'A) Geberfläche'!$AG$6:$AG$28,"kein Wert",0))</f>
        <v/>
      </c>
      <c r="O98" s="91" t="str">
        <f>IF(H98="","",_xlfn.XLOOKUP($H98,'A) Geberfläche'!$A$6:$A$28,'A) Geberfläche'!$AN$6:$AN$28,"kein Wert",0))</f>
        <v/>
      </c>
      <c r="P98" s="63"/>
      <c r="Q98" s="105"/>
      <c r="R98" s="105" t="str">
        <f t="shared" si="21"/>
        <v/>
      </c>
      <c r="T98" s="64">
        <v>80</v>
      </c>
      <c r="U98" s="93">
        <f t="shared" si="30"/>
        <v>80</v>
      </c>
      <c r="V98" s="118"/>
      <c r="W98" s="117" t="str">
        <f t="shared" si="22"/>
        <v/>
      </c>
      <c r="X98" s="92" t="str">
        <f>IF(AND(ISNUMBER(F98),ISNUMBER(B98),ISTEXT(A98)),(F98*B98-IFERROR(SUMIF($A$4:A97,A98,$Y$4:Y97),0))/B98,IF(AND(ISNUMBER(E98),ISNUMBER(B98),ISTEXT(A98)),(E98*B98-IFERROR(SUMIF($A$4:A97,A98,$Y$4:Y97),0))/B98,""))</f>
        <v/>
      </c>
      <c r="Y98" s="92" t="str">
        <f t="shared" si="23"/>
        <v/>
      </c>
      <c r="Z98" s="92" t="str">
        <f t="shared" si="24"/>
        <v/>
      </c>
      <c r="AA98" s="16" t="str">
        <f t="shared" si="31"/>
        <v/>
      </c>
      <c r="AB98" s="106" t="str">
        <f t="shared" si="25"/>
        <v/>
      </c>
      <c r="AC98" s="107" t="str">
        <f t="shared" si="26"/>
        <v/>
      </c>
      <c r="AD98" s="15" t="str">
        <f>IFERROR(_xlfn.XLOOKUP(H98,'A) Geberfläche'!$A$6:$A$105,'A) Geberfläche'!$AE$6:$AE$105)*W98/10,"")</f>
        <v/>
      </c>
      <c r="AE98" s="65" t="str">
        <f>IF(AND(ISNUMBER(E98),ISNUMBER(F98),ISNUMBER(AC98),COUNTIF(A98:$A$105,A98)=1),E98-F98+AC98,"")</f>
        <v/>
      </c>
      <c r="AF98" s="118"/>
      <c r="AG98" s="119" t="str">
        <f t="shared" si="27"/>
        <v/>
      </c>
      <c r="AH98" s="108" t="str">
        <f t="shared" si="28"/>
        <v/>
      </c>
      <c r="AI98" s="120"/>
      <c r="AJ98" s="65" t="str">
        <f t="shared" si="32"/>
        <v/>
      </c>
      <c r="AK98" s="122"/>
    </row>
    <row r="99" spans="1:37" ht="15.75" x14ac:dyDescent="0.25">
      <c r="A99" s="58"/>
      <c r="B99" s="58"/>
      <c r="C99" s="58"/>
      <c r="D99" s="59"/>
      <c r="E99" s="61"/>
      <c r="F99" s="62"/>
      <c r="H99" s="113"/>
      <c r="I99" s="14" t="str">
        <f>IF(H99="","",_xlfn.XLOOKUP($H99,'A) Geberfläche'!$A$6:$A$28,'A) Geberfläche'!$B$6:$B$28,"kein Wert",0))</f>
        <v/>
      </c>
      <c r="J99" s="14" t="str">
        <f>IF(H99="","",_xlfn.XLOOKUP($H99,'A) Geberfläche'!$A$6:$A$28,'A) Geberfläche'!$C$6:$C$28,"kein Wert",0))</f>
        <v/>
      </c>
      <c r="K99" s="14" t="str">
        <f>IF(H99="","",_xlfn.XLOOKUP($H99,'A) Geberfläche'!$A$6:$A$28,'A) Geberfläche'!$D$6:$D$28,"kein Wert",0))</f>
        <v/>
      </c>
      <c r="L99" s="14" t="str">
        <f>IF(H99="","",_xlfn.XLOOKUP($H99,'A) Geberfläche'!$A$6:$A$28,'A) Geberfläche'!$F$6:$F$28,"kein Wert",0))</f>
        <v/>
      </c>
      <c r="M99" s="99" t="str">
        <f t="shared" si="29"/>
        <v/>
      </c>
      <c r="N99" s="92" t="str">
        <f>IF(H99="","",_xlfn.XLOOKUP($H99,'A) Geberfläche'!$A$6:$A$28,'A) Geberfläche'!$AG$6:$AG$28,"kein Wert",0))</f>
        <v/>
      </c>
      <c r="O99" s="91" t="str">
        <f>IF(H99="","",_xlfn.XLOOKUP($H99,'A) Geberfläche'!$A$6:$A$28,'A) Geberfläche'!$AN$6:$AN$28,"kein Wert",0))</f>
        <v/>
      </c>
      <c r="P99" s="63"/>
      <c r="Q99" s="105"/>
      <c r="R99" s="105" t="str">
        <f t="shared" si="21"/>
        <v/>
      </c>
      <c r="T99" s="64">
        <v>80</v>
      </c>
      <c r="U99" s="93">
        <f t="shared" si="30"/>
        <v>80</v>
      </c>
      <c r="V99" s="118"/>
      <c r="W99" s="117" t="str">
        <f t="shared" si="22"/>
        <v/>
      </c>
      <c r="X99" s="92" t="str">
        <f>IF(AND(ISNUMBER(F99),ISNUMBER(B99),ISTEXT(A99)),(F99*B99-IFERROR(SUMIF($A$4:A98,A99,$Y$4:Y98),0))/B99,IF(AND(ISNUMBER(E99),ISNUMBER(B99),ISTEXT(A99)),(E99*B99-IFERROR(SUMIF($A$4:A98,A99,$Y$4:Y98),0))/B99,""))</f>
        <v/>
      </c>
      <c r="Y99" s="92" t="str">
        <f t="shared" si="23"/>
        <v/>
      </c>
      <c r="Z99" s="92" t="str">
        <f t="shared" si="24"/>
        <v/>
      </c>
      <c r="AA99" s="16" t="str">
        <f t="shared" si="31"/>
        <v/>
      </c>
      <c r="AB99" s="106" t="str">
        <f t="shared" si="25"/>
        <v/>
      </c>
      <c r="AC99" s="107" t="str">
        <f t="shared" si="26"/>
        <v/>
      </c>
      <c r="AD99" s="15" t="str">
        <f>IFERROR(_xlfn.XLOOKUP(H99,'A) Geberfläche'!$A$6:$A$105,'A) Geberfläche'!$AE$6:$AE$105)*W99/10,"")</f>
        <v/>
      </c>
      <c r="AE99" s="65" t="str">
        <f>IF(AND(ISNUMBER(E99),ISNUMBER(F99),ISNUMBER(AC99),COUNTIF(A99:$A$105,A99)=1),E99-F99+AC99,"")</f>
        <v/>
      </c>
      <c r="AF99" s="118"/>
      <c r="AG99" s="119" t="str">
        <f t="shared" si="27"/>
        <v/>
      </c>
      <c r="AH99" s="108" t="str">
        <f t="shared" si="28"/>
        <v/>
      </c>
      <c r="AI99" s="120"/>
      <c r="AJ99" s="65" t="str">
        <f t="shared" si="32"/>
        <v/>
      </c>
      <c r="AK99" s="122"/>
    </row>
    <row r="100" spans="1:37" ht="15.75" x14ac:dyDescent="0.25">
      <c r="A100" s="58"/>
      <c r="B100" s="58"/>
      <c r="C100" s="58"/>
      <c r="D100" s="59"/>
      <c r="E100" s="61"/>
      <c r="F100" s="62"/>
      <c r="H100" s="113"/>
      <c r="I100" s="14" t="str">
        <f>IF(H100="","",_xlfn.XLOOKUP($H100,'A) Geberfläche'!$A$6:$A$28,'A) Geberfläche'!$B$6:$B$28,"kein Wert",0))</f>
        <v/>
      </c>
      <c r="J100" s="14" t="str">
        <f>IF(H100="","",_xlfn.XLOOKUP($H100,'A) Geberfläche'!$A$6:$A$28,'A) Geberfläche'!$C$6:$C$28,"kein Wert",0))</f>
        <v/>
      </c>
      <c r="K100" s="14" t="str">
        <f>IF(H100="","",_xlfn.XLOOKUP($H100,'A) Geberfläche'!$A$6:$A$28,'A) Geberfläche'!$D$6:$D$28,"kein Wert",0))</f>
        <v/>
      </c>
      <c r="L100" s="14" t="str">
        <f>IF(H100="","",_xlfn.XLOOKUP($H100,'A) Geberfläche'!$A$6:$A$28,'A) Geberfläche'!$F$6:$F$28,"kein Wert",0))</f>
        <v/>
      </c>
      <c r="M100" s="99" t="str">
        <f t="shared" si="29"/>
        <v/>
      </c>
      <c r="N100" s="92" t="str">
        <f>IF(H100="","",_xlfn.XLOOKUP($H100,'A) Geberfläche'!$A$6:$A$28,'A) Geberfläche'!$AG$6:$AG$28,"kein Wert",0))</f>
        <v/>
      </c>
      <c r="O100" s="91" t="str">
        <f>IF(H100="","",_xlfn.XLOOKUP($H100,'A) Geberfläche'!$A$6:$A$28,'A) Geberfläche'!$AN$6:$AN$28,"kein Wert",0))</f>
        <v/>
      </c>
      <c r="P100" s="63"/>
      <c r="Q100" s="105"/>
      <c r="R100" s="105" t="str">
        <f t="shared" si="21"/>
        <v/>
      </c>
      <c r="T100" s="64">
        <v>80</v>
      </c>
      <c r="U100" s="93">
        <f t="shared" si="30"/>
        <v>80</v>
      </c>
      <c r="V100" s="118"/>
      <c r="W100" s="117" t="str">
        <f t="shared" si="22"/>
        <v/>
      </c>
      <c r="X100" s="92" t="str">
        <f>IF(AND(ISNUMBER(F100),ISNUMBER(B100),ISTEXT(A100)),(F100*B100-IFERROR(SUMIF($A$4:A99,A100,$Y$4:Y99),0))/B100,IF(AND(ISNUMBER(E100),ISNUMBER(B100),ISTEXT(A100)),(E100*B100-IFERROR(SUMIF($A$4:A99,A100,$Y$4:Y99),0))/B100,""))</f>
        <v/>
      </c>
      <c r="Y100" s="92" t="str">
        <f t="shared" si="23"/>
        <v/>
      </c>
      <c r="Z100" s="92" t="str">
        <f t="shared" si="24"/>
        <v/>
      </c>
      <c r="AA100" s="16" t="str">
        <f t="shared" si="31"/>
        <v/>
      </c>
      <c r="AB100" s="106" t="str">
        <f t="shared" si="25"/>
        <v/>
      </c>
      <c r="AC100" s="107" t="str">
        <f t="shared" si="26"/>
        <v/>
      </c>
      <c r="AD100" s="15" t="str">
        <f>IFERROR(_xlfn.XLOOKUP(H100,'A) Geberfläche'!$A$6:$A$105,'A) Geberfläche'!$AE$6:$AE$105)*W100/10,"")</f>
        <v/>
      </c>
      <c r="AE100" s="65" t="str">
        <f>IF(AND(ISNUMBER(E100),ISNUMBER(F100),ISNUMBER(AC100),COUNTIF(A100:$A$105,A100)=1),E100-F100+AC100,"")</f>
        <v/>
      </c>
      <c r="AF100" s="118"/>
      <c r="AG100" s="119" t="str">
        <f t="shared" si="27"/>
        <v/>
      </c>
      <c r="AH100" s="108" t="str">
        <f t="shared" si="28"/>
        <v/>
      </c>
      <c r="AI100" s="120"/>
      <c r="AJ100" s="65" t="str">
        <f t="shared" si="32"/>
        <v/>
      </c>
      <c r="AK100" s="122"/>
    </row>
    <row r="101" spans="1:37" ht="15.75" x14ac:dyDescent="0.25">
      <c r="A101" s="58"/>
      <c r="B101" s="58"/>
      <c r="C101" s="58"/>
      <c r="D101" s="59"/>
      <c r="E101" s="61"/>
      <c r="F101" s="62"/>
      <c r="H101" s="113"/>
      <c r="I101" s="14" t="str">
        <f>IF(H101="","",_xlfn.XLOOKUP($H101,'A) Geberfläche'!$A$6:$A$28,'A) Geberfläche'!$B$6:$B$28,"kein Wert",0))</f>
        <v/>
      </c>
      <c r="J101" s="14" t="str">
        <f>IF(H101="","",_xlfn.XLOOKUP($H101,'A) Geberfläche'!$A$6:$A$28,'A) Geberfläche'!$C$6:$C$28,"kein Wert",0))</f>
        <v/>
      </c>
      <c r="K101" s="14" t="str">
        <f>IF(H101="","",_xlfn.XLOOKUP($H101,'A) Geberfläche'!$A$6:$A$28,'A) Geberfläche'!$D$6:$D$28,"kein Wert",0))</f>
        <v/>
      </c>
      <c r="L101" s="14" t="str">
        <f>IF(H101="","",_xlfn.XLOOKUP($H101,'A) Geberfläche'!$A$6:$A$28,'A) Geberfläche'!$F$6:$F$28,"kein Wert",0))</f>
        <v/>
      </c>
      <c r="M101" s="99" t="str">
        <f t="shared" si="29"/>
        <v/>
      </c>
      <c r="N101" s="92" t="str">
        <f>IF(H101="","",_xlfn.XLOOKUP($H101,'A) Geberfläche'!$A$6:$A$28,'A) Geberfläche'!$AG$6:$AG$28,"kein Wert",0))</f>
        <v/>
      </c>
      <c r="O101" s="91" t="str">
        <f>IF(H101="","",_xlfn.XLOOKUP($H101,'A) Geberfläche'!$A$6:$A$28,'A) Geberfläche'!$AN$6:$AN$28,"kein Wert",0))</f>
        <v/>
      </c>
      <c r="P101" s="63"/>
      <c r="Q101" s="105"/>
      <c r="R101" s="105" t="str">
        <f t="shared" si="21"/>
        <v/>
      </c>
      <c r="T101" s="64">
        <v>80</v>
      </c>
      <c r="U101" s="93">
        <f t="shared" si="30"/>
        <v>80</v>
      </c>
      <c r="V101" s="118"/>
      <c r="W101" s="117" t="str">
        <f t="shared" si="22"/>
        <v/>
      </c>
      <c r="X101" s="92" t="str">
        <f>IF(AND(ISNUMBER(F101),ISNUMBER(B101),ISTEXT(A101)),(F101*B101-IFERROR(SUMIF($A$4:A100,A101,$Y$4:Y100),0))/B101,IF(AND(ISNUMBER(E101),ISNUMBER(B101),ISTEXT(A101)),(E101*B101-IFERROR(SUMIF($A$4:A100,A101,$Y$4:Y100),0))/B101,""))</f>
        <v/>
      </c>
      <c r="Y101" s="92" t="str">
        <f t="shared" si="23"/>
        <v/>
      </c>
      <c r="Z101" s="92" t="str">
        <f t="shared" si="24"/>
        <v/>
      </c>
      <c r="AA101" s="16" t="str">
        <f t="shared" si="31"/>
        <v/>
      </c>
      <c r="AB101" s="106" t="str">
        <f t="shared" si="25"/>
        <v/>
      </c>
      <c r="AC101" s="107" t="str">
        <f t="shared" si="26"/>
        <v/>
      </c>
      <c r="AD101" s="15" t="str">
        <f>IFERROR(_xlfn.XLOOKUP(H101,'A) Geberfläche'!$A$6:$A$105,'A) Geberfläche'!$AE$6:$AE$105)*W101/10,"")</f>
        <v/>
      </c>
      <c r="AE101" s="65" t="str">
        <f>IF(AND(ISNUMBER(E101),ISNUMBER(F101),ISNUMBER(AC101),COUNTIF(A101:$A$105,A101)=1),E101-F101+AC101,"")</f>
        <v/>
      </c>
      <c r="AF101" s="118"/>
      <c r="AG101" s="119" t="str">
        <f t="shared" si="27"/>
        <v/>
      </c>
      <c r="AH101" s="108" t="str">
        <f t="shared" si="28"/>
        <v/>
      </c>
      <c r="AI101" s="120"/>
      <c r="AJ101" s="65" t="str">
        <f t="shared" si="32"/>
        <v/>
      </c>
      <c r="AK101" s="122"/>
    </row>
    <row r="102" spans="1:37" ht="15.75" x14ac:dyDescent="0.25">
      <c r="A102" s="58"/>
      <c r="B102" s="58"/>
      <c r="C102" s="58"/>
      <c r="D102" s="59"/>
      <c r="E102" s="61"/>
      <c r="F102" s="62"/>
      <c r="H102" s="113"/>
      <c r="I102" s="14" t="str">
        <f>IF(H102="","",_xlfn.XLOOKUP($H102,'A) Geberfläche'!$A$6:$A$28,'A) Geberfläche'!$B$6:$B$28,"kein Wert",0))</f>
        <v/>
      </c>
      <c r="J102" s="14" t="str">
        <f>IF(H102="","",_xlfn.XLOOKUP($H102,'A) Geberfläche'!$A$6:$A$28,'A) Geberfläche'!$C$6:$C$28,"kein Wert",0))</f>
        <v/>
      </c>
      <c r="K102" s="14" t="str">
        <f>IF(H102="","",_xlfn.XLOOKUP($H102,'A) Geberfläche'!$A$6:$A$28,'A) Geberfläche'!$D$6:$D$28,"kein Wert",0))</f>
        <v/>
      </c>
      <c r="L102" s="14" t="str">
        <f>IF(H102="","",_xlfn.XLOOKUP($H102,'A) Geberfläche'!$A$6:$A$28,'A) Geberfläche'!$F$6:$F$28,"kein Wert",0))</f>
        <v/>
      </c>
      <c r="M102" s="99" t="str">
        <f t="shared" si="29"/>
        <v/>
      </c>
      <c r="N102" s="92" t="str">
        <f>IF(H102="","",_xlfn.XLOOKUP($H102,'A) Geberfläche'!$A$6:$A$28,'A) Geberfläche'!$AG$6:$AG$28,"kein Wert",0))</f>
        <v/>
      </c>
      <c r="O102" s="91" t="str">
        <f>IF(H102="","",_xlfn.XLOOKUP($H102,'A) Geberfläche'!$A$6:$A$28,'A) Geberfläche'!$AN$6:$AN$28,"kein Wert",0))</f>
        <v/>
      </c>
      <c r="P102" s="63"/>
      <c r="Q102" s="105"/>
      <c r="R102" s="105" t="str">
        <f t="shared" si="21"/>
        <v/>
      </c>
      <c r="T102" s="64">
        <v>80</v>
      </c>
      <c r="U102" s="93">
        <f t="shared" si="30"/>
        <v>80</v>
      </c>
      <c r="V102" s="118"/>
      <c r="W102" s="117" t="str">
        <f t="shared" si="22"/>
        <v/>
      </c>
      <c r="X102" s="92" t="str">
        <f>IF(AND(ISNUMBER(F102),ISNUMBER(B102),ISTEXT(A102)),(F102*B102-IFERROR(SUMIF($A$4:A101,A102,$Y$4:Y101),0))/B102,IF(AND(ISNUMBER(E102),ISNUMBER(B102),ISTEXT(A102)),(E102*B102-IFERROR(SUMIF($A$4:A101,A102,$Y$4:Y101),0))/B102,""))</f>
        <v/>
      </c>
      <c r="Y102" s="92" t="str">
        <f t="shared" si="23"/>
        <v/>
      </c>
      <c r="Z102" s="92" t="str">
        <f t="shared" ref="Z102:Z105" si="33">IF(AND(ISNUMBER(Y102),ISNUMBER(B102)),Y102/B102,"")</f>
        <v/>
      </c>
      <c r="AA102" s="16" t="str">
        <f t="shared" si="31"/>
        <v/>
      </c>
      <c r="AB102" s="106" t="str">
        <f t="shared" si="25"/>
        <v/>
      </c>
      <c r="AC102" s="107" t="str">
        <f t="shared" si="26"/>
        <v/>
      </c>
      <c r="AD102" s="15" t="str">
        <f>IFERROR(_xlfn.XLOOKUP(H102,'A) Geberfläche'!$A$6:$A$105,'A) Geberfläche'!$AE$6:$AE$105)*W102/10,"")</f>
        <v/>
      </c>
      <c r="AE102" s="65" t="str">
        <f>IF(AND(ISNUMBER(E102),ISNUMBER(F102),ISNUMBER(AC102),COUNTIF(A102:$A$105,A102)=1),E102-F102+AC102,"")</f>
        <v/>
      </c>
      <c r="AF102" s="118"/>
      <c r="AG102" s="119" t="str">
        <f t="shared" si="27"/>
        <v/>
      </c>
      <c r="AH102" s="108" t="str">
        <f t="shared" si="28"/>
        <v/>
      </c>
      <c r="AI102" s="120"/>
      <c r="AJ102" s="65" t="str">
        <f t="shared" si="32"/>
        <v/>
      </c>
      <c r="AK102" s="122"/>
    </row>
    <row r="103" spans="1:37" ht="15.75" x14ac:dyDescent="0.25">
      <c r="A103" s="58"/>
      <c r="B103" s="58"/>
      <c r="C103" s="58"/>
      <c r="D103" s="59"/>
      <c r="E103" s="61"/>
      <c r="F103" s="62"/>
      <c r="H103" s="113"/>
      <c r="I103" s="14" t="str">
        <f>IF(H103="","",_xlfn.XLOOKUP($H103,'A) Geberfläche'!$A$6:$A$28,'A) Geberfläche'!$B$6:$B$28,"kein Wert",0))</f>
        <v/>
      </c>
      <c r="J103" s="14" t="str">
        <f>IF(H103="","",_xlfn.XLOOKUP($H103,'A) Geberfläche'!$A$6:$A$28,'A) Geberfläche'!$C$6:$C$28,"kein Wert",0))</f>
        <v/>
      </c>
      <c r="K103" s="14" t="str">
        <f>IF(H103="","",_xlfn.XLOOKUP($H103,'A) Geberfläche'!$A$6:$A$28,'A) Geberfläche'!$D$6:$D$28,"kein Wert",0))</f>
        <v/>
      </c>
      <c r="L103" s="14" t="str">
        <f>IF(H103="","",_xlfn.XLOOKUP($H103,'A) Geberfläche'!$A$6:$A$28,'A) Geberfläche'!$F$6:$F$28,"kein Wert",0))</f>
        <v/>
      </c>
      <c r="M103" s="99" t="str">
        <f t="shared" si="29"/>
        <v/>
      </c>
      <c r="N103" s="92" t="str">
        <f>IF(H103="","",_xlfn.XLOOKUP($H103,'A) Geberfläche'!$A$6:$A$28,'A) Geberfläche'!$AG$6:$AG$28,"kein Wert",0))</f>
        <v/>
      </c>
      <c r="O103" s="91" t="str">
        <f>IF(H103="","",_xlfn.XLOOKUP($H103,'A) Geberfläche'!$A$6:$A$28,'A) Geberfläche'!$AN$6:$AN$28,"kein Wert",0))</f>
        <v/>
      </c>
      <c r="P103" s="63"/>
      <c r="Q103" s="105"/>
      <c r="R103" s="105" t="str">
        <f t="shared" si="21"/>
        <v/>
      </c>
      <c r="T103" s="64">
        <v>80</v>
      </c>
      <c r="U103" s="93">
        <f t="shared" si="30"/>
        <v>80</v>
      </c>
      <c r="V103" s="118"/>
      <c r="W103" s="117" t="str">
        <f t="shared" si="22"/>
        <v/>
      </c>
      <c r="X103" s="92" t="str">
        <f>IF(AND(ISNUMBER(F103),ISNUMBER(B103),ISTEXT(A103)),(F103*B103-IFERROR(SUMIF($A$4:A102,A103,$Y$4:Y102),0))/B103,IF(AND(ISNUMBER(E103),ISNUMBER(B103),ISTEXT(A103)),(E103*B103-IFERROR(SUMIF($A$4:A102,A103,$Y$4:Y102),0))/B103,""))</f>
        <v/>
      </c>
      <c r="Y103" s="92" t="str">
        <f t="shared" si="23"/>
        <v/>
      </c>
      <c r="Z103" s="92" t="str">
        <f t="shared" si="33"/>
        <v/>
      </c>
      <c r="AA103" s="16" t="str">
        <f t="shared" si="31"/>
        <v/>
      </c>
      <c r="AB103" s="106" t="str">
        <f t="shared" si="25"/>
        <v/>
      </c>
      <c r="AC103" s="107" t="str">
        <f t="shared" si="26"/>
        <v/>
      </c>
      <c r="AD103" s="15" t="str">
        <f>IFERROR(_xlfn.XLOOKUP(H103,'A) Geberfläche'!$A$6:$A$105,'A) Geberfläche'!$AE$6:$AE$105)*W103/10,"")</f>
        <v/>
      </c>
      <c r="AE103" s="65" t="str">
        <f>IF(AND(ISNUMBER(E103),ISNUMBER(F103),ISNUMBER(AC103),COUNTIF(A103:$A$105,A103)=1),E103-F103+AC103,"")</f>
        <v/>
      </c>
      <c r="AF103" s="118"/>
      <c r="AG103" s="119" t="str">
        <f t="shared" si="27"/>
        <v/>
      </c>
      <c r="AH103" s="108" t="str">
        <f t="shared" si="28"/>
        <v/>
      </c>
      <c r="AI103" s="120"/>
      <c r="AJ103" s="65" t="str">
        <f t="shared" si="32"/>
        <v/>
      </c>
      <c r="AK103" s="122"/>
    </row>
    <row r="104" spans="1:37" ht="15.75" x14ac:dyDescent="0.25">
      <c r="A104" s="58"/>
      <c r="B104" s="58"/>
      <c r="C104" s="58"/>
      <c r="D104" s="59"/>
      <c r="E104" s="61"/>
      <c r="F104" s="62"/>
      <c r="H104" s="113"/>
      <c r="I104" s="14" t="str">
        <f>IF(H104="","",_xlfn.XLOOKUP($H104,'A) Geberfläche'!$A$6:$A$28,'A) Geberfläche'!$B$6:$B$28,"kein Wert",0))</f>
        <v/>
      </c>
      <c r="J104" s="14" t="str">
        <f>IF(H104="","",_xlfn.XLOOKUP($H104,'A) Geberfläche'!$A$6:$A$28,'A) Geberfläche'!$C$6:$C$28,"kein Wert",0))</f>
        <v/>
      </c>
      <c r="K104" s="14" t="str">
        <f>IF(H104="","",_xlfn.XLOOKUP($H104,'A) Geberfläche'!$A$6:$A$28,'A) Geberfläche'!$D$6:$D$28,"kein Wert",0))</f>
        <v/>
      </c>
      <c r="L104" s="14" t="str">
        <f>IF(H104="","",_xlfn.XLOOKUP($H104,'A) Geberfläche'!$A$6:$A$28,'A) Geberfläche'!$F$6:$F$28,"kein Wert",0))</f>
        <v/>
      </c>
      <c r="M104" s="99" t="str">
        <f t="shared" si="29"/>
        <v/>
      </c>
      <c r="N104" s="92" t="str">
        <f>IF(H104="","",_xlfn.XLOOKUP($H104,'A) Geberfläche'!$A$6:$A$28,'A) Geberfläche'!$AG$6:$AG$28,"kein Wert",0))</f>
        <v/>
      </c>
      <c r="O104" s="91" t="str">
        <f>IF(H104="","",_xlfn.XLOOKUP($H104,'A) Geberfläche'!$A$6:$A$28,'A) Geberfläche'!$AN$6:$AN$28,"kein Wert",0))</f>
        <v/>
      </c>
      <c r="P104" s="63"/>
      <c r="Q104" s="105"/>
      <c r="R104" s="105" t="str">
        <f t="shared" si="21"/>
        <v/>
      </c>
      <c r="T104" s="64">
        <v>80</v>
      </c>
      <c r="U104" s="93">
        <f t="shared" si="30"/>
        <v>80</v>
      </c>
      <c r="V104" s="118"/>
      <c r="W104" s="117" t="str">
        <f t="shared" si="22"/>
        <v/>
      </c>
      <c r="X104" s="92" t="str">
        <f>IF(AND(ISNUMBER(F104),ISNUMBER(B104),ISTEXT(A104)),(F104*B104-IFERROR(SUMIF($A$4:A103,A104,$Y$4:Y103),0))/B104,IF(AND(ISNUMBER(E104),ISNUMBER(B104),ISTEXT(A104)),(E104*B104-IFERROR(SUMIF($A$4:A103,A104,$Y$4:Y103),0))/B104,""))</f>
        <v/>
      </c>
      <c r="Y104" s="92" t="str">
        <f t="shared" si="23"/>
        <v/>
      </c>
      <c r="Z104" s="92" t="str">
        <f t="shared" si="33"/>
        <v/>
      </c>
      <c r="AA104" s="16" t="str">
        <f t="shared" si="31"/>
        <v/>
      </c>
      <c r="AB104" s="106" t="str">
        <f t="shared" si="25"/>
        <v/>
      </c>
      <c r="AC104" s="107" t="str">
        <f t="shared" si="26"/>
        <v/>
      </c>
      <c r="AD104" s="15" t="str">
        <f>IFERROR(_xlfn.XLOOKUP(H104,'A) Geberfläche'!$A$6:$A$105,'A) Geberfläche'!$AE$6:$AE$105)*W104/10,"")</f>
        <v/>
      </c>
      <c r="AE104" s="65" t="str">
        <f>IF(AND(ISNUMBER(E104),ISNUMBER(F104),ISNUMBER(AC104),COUNTIF(A104:$A$105,A104)=1),E104-F104+AC104,"")</f>
        <v/>
      </c>
      <c r="AF104" s="118"/>
      <c r="AG104" s="119" t="str">
        <f t="shared" si="27"/>
        <v/>
      </c>
      <c r="AH104" s="108" t="str">
        <f t="shared" si="28"/>
        <v/>
      </c>
      <c r="AI104" s="120"/>
      <c r="AJ104" s="65" t="str">
        <f t="shared" si="32"/>
        <v/>
      </c>
      <c r="AK104" s="122"/>
    </row>
    <row r="105" spans="1:37" ht="15.75" x14ac:dyDescent="0.25">
      <c r="A105" s="58"/>
      <c r="B105" s="58"/>
      <c r="C105" s="58"/>
      <c r="D105" s="59"/>
      <c r="E105" s="61"/>
      <c r="F105" s="62"/>
      <c r="H105" s="113"/>
      <c r="I105" s="14" t="str">
        <f>IF(H105="","",_xlfn.XLOOKUP($H105,'A) Geberfläche'!$A$6:$A$28,'A) Geberfläche'!$B$6:$B$28,"kein Wert",0))</f>
        <v/>
      </c>
      <c r="J105" s="14" t="str">
        <f>IF(H105="","",_xlfn.XLOOKUP($H105,'A) Geberfläche'!$A$6:$A$28,'A) Geberfläche'!$C$6:$C$28,"kein Wert",0))</f>
        <v/>
      </c>
      <c r="K105" s="14" t="str">
        <f>IF(H105="","",_xlfn.XLOOKUP($H105,'A) Geberfläche'!$A$6:$A$28,'A) Geberfläche'!$D$6:$D$28,"kein Wert",0))</f>
        <v/>
      </c>
      <c r="L105" s="14" t="str">
        <f>IF(H105="","",_xlfn.XLOOKUP($H105,'A) Geberfläche'!$A$6:$A$28,'A) Geberfläche'!$F$6:$F$28,"kein Wert",0))</f>
        <v/>
      </c>
      <c r="M105" s="99" t="str">
        <f t="shared" si="29"/>
        <v/>
      </c>
      <c r="N105" s="92" t="str">
        <f>IF(H105="","",_xlfn.XLOOKUP($H105,'A) Geberfläche'!$A$6:$A$28,'A) Geberfläche'!$AG$6:$AG$28,"kein Wert",0))</f>
        <v/>
      </c>
      <c r="O105" s="91" t="str">
        <f>IF(H105="","",_xlfn.XLOOKUP($H105,'A) Geberfläche'!$A$6:$A$28,'A) Geberfläche'!$AN$6:$AN$28,"kein Wert",0))</f>
        <v/>
      </c>
      <c r="P105" s="63"/>
      <c r="Q105" s="105"/>
      <c r="R105" s="105" t="str">
        <f t="shared" si="21"/>
        <v/>
      </c>
      <c r="T105" s="64">
        <v>80</v>
      </c>
      <c r="U105" s="93">
        <f t="shared" si="30"/>
        <v>80</v>
      </c>
      <c r="V105" s="118"/>
      <c r="W105" s="117" t="str">
        <f t="shared" si="22"/>
        <v/>
      </c>
      <c r="X105" s="92" t="str">
        <f>IF(AND(ISNUMBER(F105),ISNUMBER(B105),ISTEXT(A105)),(F105*B105-IFERROR(SUMIF($A$4:A104,A105,$Y$4:Y104),0))/B105,IF(AND(ISNUMBER(E105),ISNUMBER(B105),ISTEXT(A105)),(E105*B105-IFERROR(SUMIF($A$4:A104,A105,$Y$4:Y104),0))/B105,""))</f>
        <v/>
      </c>
      <c r="Y105" s="92" t="str">
        <f t="shared" si="23"/>
        <v/>
      </c>
      <c r="Z105" s="92" t="str">
        <f t="shared" si="33"/>
        <v/>
      </c>
      <c r="AA105" s="16" t="str">
        <f t="shared" si="31"/>
        <v/>
      </c>
      <c r="AB105" s="106" t="str">
        <f t="shared" si="25"/>
        <v/>
      </c>
      <c r="AC105" s="107" t="str">
        <f t="shared" si="26"/>
        <v/>
      </c>
      <c r="AD105" s="15" t="str">
        <f>IFERROR(_xlfn.XLOOKUP(H105,'A) Geberfläche'!$A$6:$A$105,'A) Geberfläche'!$AE$6:$AE$105)*W105/10,"")</f>
        <v/>
      </c>
      <c r="AE105" s="65" t="str">
        <f>IF(AND(ISNUMBER(E105),ISNUMBER(F105),ISNUMBER(AC105),COUNTIF(A105:$A$105,A105)=1),E105-F105+AC105,"")</f>
        <v/>
      </c>
      <c r="AF105" s="118"/>
      <c r="AG105" s="119" t="str">
        <f t="shared" si="27"/>
        <v/>
      </c>
      <c r="AH105" s="108" t="str">
        <f t="shared" si="28"/>
        <v/>
      </c>
      <c r="AI105" s="120"/>
      <c r="AJ105" s="65" t="str">
        <f t="shared" si="32"/>
        <v/>
      </c>
      <c r="AK105" s="122"/>
    </row>
  </sheetData>
  <sheetProtection algorithmName="SHA-512" hashValue="eTWiRNXNlwaDA8v8t9GV7IPua3XNdOczSqnMDMJQJQfbd2z+6t+5EbAD2LOjQ3brrkquEz5p+KS8QZ8f8xPxIw==" saltValue="ewABa0huZCGzycLdB6p70g==" spinCount="100000" sheet="1" objects="1" scenarios="1" formatCells="0"/>
  <protectedRanges>
    <protectedRange sqref="A6:F105" name="Nehmerdaten"/>
    <protectedRange sqref="H6:H105" name="GeberID"/>
    <protectedRange sqref="P6:P105" name="Teilflaeche"/>
    <protectedRange sqref="T6:T105" name="Anrechenbarkeit"/>
  </protectedRanges>
  <mergeCells count="1">
    <mergeCell ref="H4:P4"/>
  </mergeCells>
  <phoneticPr fontId="4" type="noConversion"/>
  <conditionalFormatting sqref="AB6:AC105">
    <cfRule type="cellIs" dxfId="1" priority="2" operator="greaterThan">
      <formula>0.1</formula>
    </cfRule>
  </conditionalFormatting>
  <conditionalFormatting sqref="AH6:AJ105">
    <cfRule type="cellIs" dxfId="0" priority="1" operator="lessThan">
      <formula>0</formula>
    </cfRule>
  </conditionalFormatting>
  <dataValidations count="9">
    <dataValidation type="decimal" allowBlank="1" showInputMessage="1" showErrorMessage="1" errorTitle="Anrechenbarkeit zu niedrig" error="Bitte eine Zahl zwischen 40 und 100 % eingeben" prompt="betriebsindividuelle Anpassung möglich" sqref="T6:T105" xr:uid="{5AE23500-0B1D-4F82-972E-A1E951479346}">
      <formula1>39.9</formula1>
      <formula2>100</formula2>
    </dataValidation>
    <dataValidation allowBlank="1" showInputMessage="1" showErrorMessage="1" errorTitle="Anrechenbarkeit zu niedrig" error="Bitte eine Zahl zwischen 40 und 100 % eingeben" sqref="U6:V105" xr:uid="{F7D56F62-FACF-467F-A229-FAD351E6D899}"/>
    <dataValidation type="custom" operator="greaterThan" allowBlank="1" showInputMessage="1" showErrorMessage="1" errorTitle="Text" error="Bitte den Namen der Nehmerfläche als Text (keine reine Zahl) eingeben." sqref="A6:A105" xr:uid="{90C411AA-CBB9-4BFB-8467-3FC60A06A0A1}">
      <formula1>ISTEXT(A6)</formula1>
    </dataValidation>
    <dataValidation type="decimal" operator="greaterThan" allowBlank="1" showInputMessage="1" showErrorMessage="1" errorTitle="Positive Zahl" error="Bitte eine positive Zahl eingeben." sqref="E6:E105" xr:uid="{D87184EB-6B31-4601-9C7F-8B9724D586E1}">
      <formula1>0</formula1>
    </dataValidation>
    <dataValidation type="custom" operator="greaterThan" allowBlank="1" showInputMessage="1" showErrorMessage="1" errorTitle="Positive Zahl, max. Düngebedarf" error="Bitte eine positive Zahl eingeben. Die Eingabe darf maximal in der Höhe des Düngebedarfs sein." sqref="F6:G105" xr:uid="{C471A242-222A-4F77-8C2F-50A4038BC633}">
      <formula1>AND(F6&gt;=0,F6&lt;=E6)</formula1>
    </dataValidation>
    <dataValidation type="decimal" operator="greaterThan" allowBlank="1" showInputMessage="1" showErrorMessage="1" errorTitle="Positive Zahl" error="Bitte die Flächengröße in ha eingeben." sqref="B6:B105" xr:uid="{7DDECCE4-9574-420F-8E5F-496647C80553}">
      <formula1>0</formula1>
    </dataValidation>
    <dataValidation allowBlank="1" showInputMessage="1" showErrorMessage="1" promptTitle="- optional -" prompt="Nur ausfüllen, um Restfläche aus der vorherigen Geberfläche (Spalte AB) zu verteilen" sqref="P6:P105" xr:uid="{9DEED2B0-13D0-4983-B04E-E7D002AA7D47}"/>
    <dataValidation allowBlank="1" showInputMessage="1" showErrorMessage="1" promptTitle="Geberfläche übrig:" prompt="Der Geberfläche wird die nächste Nehmerfläche zugeteilt:_x000a_Geber-ID in die nächste Zeile eintragen und Grüße der verbleibenden Fläche in Spalte P auf den Restwert ändern. Dann neue Nehmerfläche zuweisen._x000a_Zu kompletten Zuteilung Spalte F schrittweise erhöhen" sqref="AB6:AB105" xr:uid="{F1DE5A50-2690-42C2-84EC-E1E0FAEC0B26}"/>
    <dataValidation allowBlank="1" showInputMessage="1" showErrorMessage="1" promptTitle="Verbleibender C&amp;C-Düngebedarf:" prompt="Der Nehmerfläche wird die nächste Geberrfläche zugeteilt:_x000a_Nehmerfläche (Spalten A-F) in die nächste Zeile kopieren, dann neues Geberfeld zuweisen._x000a_Wenn nicht gewünscht, die C&amp;C-Düngermenge (Spalte F) um den entsprechenden Betrag senken." sqref="AC6:AC105" xr:uid="{C6F4821B-5ED8-41C3-A504-7019A6D792F4}"/>
  </dataValidations>
  <pageMargins left="0.7" right="0.7" top="0.78740157499999996" bottom="0.78740157499999996"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aus Tabellenblatt A) Geberfläche" xr:uid="{060BAD90-57B2-47BA-BB92-BDBC538E8874}">
          <x14:formula1>
            <xm:f>'A) Geberfläche'!$A$6:$A$100</xm:f>
          </x14:formula1>
          <xm:sqref>H6:H105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A2D83-CF8E-42DF-9B11-38BB2EDEE6AB}">
  <dimension ref="A1:V23"/>
  <sheetViews>
    <sheetView workbookViewId="0"/>
  </sheetViews>
  <sheetFormatPr baseColWidth="10" defaultColWidth="11.42578125" defaultRowHeight="15.75" x14ac:dyDescent="0.25"/>
  <cols>
    <col min="1" max="1" width="16.7109375" style="5" customWidth="1"/>
    <col min="2" max="2" width="12.85546875" style="5" customWidth="1"/>
    <col min="3" max="3" width="12.85546875" style="5" hidden="1" customWidth="1"/>
    <col min="4" max="4" width="10.28515625" style="5" customWidth="1"/>
    <col min="5" max="5" width="8" style="5" customWidth="1"/>
    <col min="6" max="6" width="7" style="8" customWidth="1"/>
    <col min="7" max="7" width="16" style="5" customWidth="1"/>
    <col min="8" max="8" width="8.140625" style="5" customWidth="1"/>
    <col min="9" max="9" width="11.42578125" style="5"/>
    <col min="10" max="11" width="6.28515625" style="5" customWidth="1"/>
    <col min="12" max="19" width="11.42578125" style="5"/>
    <col min="20" max="20" width="11.42578125" style="5" customWidth="1"/>
    <col min="21" max="22" width="11.42578125" style="5" hidden="1" customWidth="1"/>
    <col min="23" max="16384" width="11.42578125" style="5"/>
  </cols>
  <sheetData>
    <row r="1" spans="1:22" ht="21" x14ac:dyDescent="0.35">
      <c r="A1" s="44" t="s">
        <v>179</v>
      </c>
    </row>
    <row r="2" spans="1:22" ht="21" customHeight="1" thickBot="1" x14ac:dyDescent="0.3"/>
    <row r="3" spans="1:22" ht="17.25" customHeight="1" x14ac:dyDescent="0.25">
      <c r="A3" s="19">
        <v>1</v>
      </c>
      <c r="B3" s="2" t="s">
        <v>78</v>
      </c>
      <c r="C3" s="20"/>
      <c r="E3" s="21" t="s">
        <v>49</v>
      </c>
      <c r="I3" s="264" t="s">
        <v>220</v>
      </c>
      <c r="J3" s="265"/>
      <c r="K3" s="265"/>
      <c r="L3" s="265"/>
      <c r="M3" s="265"/>
      <c r="N3" s="265"/>
      <c r="O3" s="265"/>
      <c r="P3" s="266"/>
    </row>
    <row r="4" spans="1:22" ht="18.75" customHeight="1" x14ac:dyDescent="0.25">
      <c r="A4" s="178">
        <f>IF(LEN(_xlfn.XLOOKUP($A$3,'A) Geberfläche'!$A$6:$A$105,'A) Geberfläche'!$U$6:$U$105))=0,_xlfn.XLOOKUP($A$3,'A) Geberfläche'!$A$6:$A$105,'A) Geberfläche'!$Z$6:$Z$105,"kein Wert",0),_xlfn.XLOOKUP($A$3,'A) Geberfläche'!$A$6:$A$105,'A) Geberfläche'!$U$6:$U$105,"kein Wert",0))</f>
        <v>16.862745098039216</v>
      </c>
      <c r="B4" s="22" t="s">
        <v>9</v>
      </c>
      <c r="I4" s="267"/>
      <c r="J4" s="268"/>
      <c r="K4" s="268"/>
      <c r="L4" s="268"/>
      <c r="M4" s="268"/>
      <c r="N4" s="268"/>
      <c r="O4" s="268"/>
      <c r="P4" s="269"/>
      <c r="U4" s="23">
        <f>A4</f>
        <v>16.862745098039216</v>
      </c>
      <c r="V4" s="22" t="s">
        <v>9</v>
      </c>
    </row>
    <row r="5" spans="1:22" x14ac:dyDescent="0.25">
      <c r="A5" s="179">
        <f>_xlfn.XLOOKUP($A$3,'A) Geberfläche'!$A$6:$A$105,'A) Geberfläche'!$AE$6:$AE$105,"kein Wert",0)</f>
        <v>178.54671280276818</v>
      </c>
      <c r="B5" s="22" t="s">
        <v>188</v>
      </c>
      <c r="I5" s="267"/>
      <c r="J5" s="268"/>
      <c r="K5" s="268"/>
      <c r="L5" s="268"/>
      <c r="M5" s="268"/>
      <c r="N5" s="268"/>
      <c r="O5" s="268"/>
      <c r="P5" s="269"/>
      <c r="U5" s="23">
        <f>A5</f>
        <v>178.54671280276818</v>
      </c>
      <c r="V5" s="22" t="s">
        <v>4</v>
      </c>
    </row>
    <row r="6" spans="1:22" ht="16.5" customHeight="1" x14ac:dyDescent="0.25">
      <c r="I6" s="267"/>
      <c r="J6" s="268"/>
      <c r="K6" s="268"/>
      <c r="L6" s="268"/>
      <c r="M6" s="268"/>
      <c r="N6" s="268"/>
      <c r="O6" s="268"/>
      <c r="P6" s="269"/>
    </row>
    <row r="7" spans="1:22" ht="29.25" customHeight="1" x14ac:dyDescent="0.25">
      <c r="A7" s="24" t="s">
        <v>48</v>
      </c>
      <c r="B7" s="263" t="s">
        <v>47</v>
      </c>
      <c r="C7" s="263"/>
      <c r="D7" s="263"/>
      <c r="E7" s="263"/>
      <c r="F7" s="263"/>
      <c r="I7" s="267"/>
      <c r="J7" s="268"/>
      <c r="K7" s="268"/>
      <c r="L7" s="268"/>
      <c r="M7" s="268"/>
      <c r="N7" s="268"/>
      <c r="O7" s="268"/>
      <c r="P7" s="269"/>
    </row>
    <row r="8" spans="1:22" ht="63" x14ac:dyDescent="0.25">
      <c r="A8" s="25" t="s">
        <v>39</v>
      </c>
      <c r="B8" s="26" t="s">
        <v>40</v>
      </c>
      <c r="C8" s="27" t="s">
        <v>41</v>
      </c>
      <c r="D8" s="28" t="s">
        <v>45</v>
      </c>
      <c r="E8" s="27" t="s">
        <v>35</v>
      </c>
      <c r="F8" s="29" t="s">
        <v>46</v>
      </c>
      <c r="I8" s="267"/>
      <c r="J8" s="268"/>
      <c r="K8" s="268"/>
      <c r="L8" s="268"/>
      <c r="M8" s="268"/>
      <c r="N8" s="268"/>
      <c r="O8" s="268"/>
      <c r="P8" s="269"/>
    </row>
    <row r="9" spans="1:22" x14ac:dyDescent="0.25">
      <c r="A9" s="25" t="s">
        <v>16</v>
      </c>
      <c r="B9" s="30">
        <f>INDEX('F) Hilfsrechnung'!$A$2:$B$5,MATCH('C) Schätztabelle'!A9,'F) Hilfsrechnung'!$A$2:$A$5,0),2)</f>
        <v>2.7479999999999998</v>
      </c>
      <c r="C9" s="31">
        <v>1.8</v>
      </c>
      <c r="D9" s="30">
        <f>0.3*C9+0.7*B9</f>
        <v>2.4635999999999996</v>
      </c>
      <c r="E9" s="30">
        <f>0.5*C9+0.5*B9</f>
        <v>2.274</v>
      </c>
      <c r="F9" s="30">
        <f>0.7*C9+0.3*B9</f>
        <v>2.0844</v>
      </c>
      <c r="I9" s="267"/>
      <c r="J9" s="268"/>
      <c r="K9" s="268"/>
      <c r="L9" s="268"/>
      <c r="M9" s="268"/>
      <c r="N9" s="268"/>
      <c r="O9" s="268"/>
      <c r="P9" s="269"/>
    </row>
    <row r="10" spans="1:22" ht="16.5" thickBot="1" x14ac:dyDescent="0.3">
      <c r="A10" s="25" t="s">
        <v>15</v>
      </c>
      <c r="B10" s="30">
        <f>INDEX('F) Hilfsrechnung'!$A$2:$B$5,MATCH('C) Schätztabelle'!A10,'F) Hilfsrechnung'!$A$2:$A$5,0),2)</f>
        <v>2.9159999999999999</v>
      </c>
      <c r="C10" s="31">
        <v>2</v>
      </c>
      <c r="D10" s="30">
        <f t="shared" ref="D10:D12" si="0">0.3*C10+0.7*B10</f>
        <v>2.6412</v>
      </c>
      <c r="E10" s="30">
        <f>0.5*C10+0.5*B10</f>
        <v>2.4580000000000002</v>
      </c>
      <c r="F10" s="30">
        <f t="shared" ref="F10:F12" si="1">0.7*C10+0.3*B10</f>
        <v>2.2747999999999999</v>
      </c>
      <c r="I10" s="270"/>
      <c r="J10" s="271"/>
      <c r="K10" s="271"/>
      <c r="L10" s="271"/>
      <c r="M10" s="271"/>
      <c r="N10" s="271"/>
      <c r="O10" s="271"/>
      <c r="P10" s="272"/>
    </row>
    <row r="11" spans="1:22" x14ac:dyDescent="0.25">
      <c r="A11" s="25" t="s">
        <v>14</v>
      </c>
      <c r="B11" s="30">
        <f>INDEX('F) Hilfsrechnung'!$A$2:$B$5,MATCH('C) Schätztabelle'!A11,'F) Hilfsrechnung'!$A$2:$A$5,0),2)</f>
        <v>3.3320000000000003</v>
      </c>
      <c r="C11" s="31">
        <v>2</v>
      </c>
      <c r="D11" s="30">
        <f t="shared" si="0"/>
        <v>2.9324000000000003</v>
      </c>
      <c r="E11" s="30">
        <f>0.5*C11+0.5*B11</f>
        <v>2.6660000000000004</v>
      </c>
      <c r="F11" s="30">
        <f t="shared" si="1"/>
        <v>2.3996</v>
      </c>
    </row>
    <row r="12" spans="1:22" x14ac:dyDescent="0.25">
      <c r="A12" s="25" t="s">
        <v>12</v>
      </c>
      <c r="B12" s="30">
        <f>INDEX('F) Hilfsrechnung'!$A$2:$B$5,MATCH('C) Schätztabelle'!A12,'F) Hilfsrechnung'!$A$2:$A$5,0),2)</f>
        <v>3.8639999999999999</v>
      </c>
      <c r="C12" s="31">
        <v>2</v>
      </c>
      <c r="D12" s="30">
        <f t="shared" si="0"/>
        <v>3.3047999999999997</v>
      </c>
      <c r="E12" s="30">
        <f>0.5*C12+0.5*B12</f>
        <v>2.9319999999999999</v>
      </c>
      <c r="F12" s="30">
        <f t="shared" si="1"/>
        <v>2.5591999999999997</v>
      </c>
    </row>
    <row r="13" spans="1:22" x14ac:dyDescent="0.25">
      <c r="F13" s="5"/>
    </row>
    <row r="14" spans="1:22" ht="15" customHeight="1" x14ac:dyDescent="0.25">
      <c r="G14" s="274" t="s">
        <v>187</v>
      </c>
      <c r="H14" s="274"/>
      <c r="I14" s="274"/>
      <c r="J14" s="32" t="s">
        <v>38</v>
      </c>
      <c r="K14" s="32"/>
      <c r="L14" s="32"/>
      <c r="M14" s="32"/>
      <c r="N14" s="32"/>
      <c r="O14" s="32"/>
      <c r="P14" s="32"/>
      <c r="Q14" s="32"/>
      <c r="R14" s="32"/>
      <c r="S14" s="32"/>
      <c r="T14" s="32"/>
    </row>
    <row r="15" spans="1:22" x14ac:dyDescent="0.25">
      <c r="G15" s="274"/>
      <c r="H15" s="274"/>
      <c r="I15" s="274"/>
      <c r="J15" s="33" t="s">
        <v>36</v>
      </c>
      <c r="K15" s="33">
        <f>K16/100*10000</f>
        <v>50</v>
      </c>
      <c r="L15" s="33">
        <f t="shared" ref="L15:T15" si="2">L16/100*10000</f>
        <v>100</v>
      </c>
      <c r="M15" s="33">
        <f t="shared" si="2"/>
        <v>150</v>
      </c>
      <c r="N15" s="33">
        <f t="shared" si="2"/>
        <v>200</v>
      </c>
      <c r="O15" s="33">
        <f t="shared" si="2"/>
        <v>250</v>
      </c>
      <c r="P15" s="33">
        <f t="shared" si="2"/>
        <v>300</v>
      </c>
      <c r="Q15" s="33">
        <f t="shared" si="2"/>
        <v>350.00000000000006</v>
      </c>
      <c r="R15" s="33">
        <f t="shared" si="2"/>
        <v>400</v>
      </c>
      <c r="S15" s="33">
        <f t="shared" si="2"/>
        <v>450</v>
      </c>
      <c r="T15" s="33">
        <f t="shared" si="2"/>
        <v>500</v>
      </c>
    </row>
    <row r="16" spans="1:22" ht="27.95" customHeight="1" x14ac:dyDescent="0.25">
      <c r="G16" s="274"/>
      <c r="H16" s="274"/>
      <c r="I16" s="274"/>
      <c r="J16" s="33" t="s">
        <v>37</v>
      </c>
      <c r="K16" s="33">
        <v>0.5</v>
      </c>
      <c r="L16" s="33">
        <v>1</v>
      </c>
      <c r="M16" s="33">
        <v>1.5</v>
      </c>
      <c r="N16" s="33">
        <v>2</v>
      </c>
      <c r="O16" s="33">
        <v>2.5</v>
      </c>
      <c r="P16" s="33">
        <v>3</v>
      </c>
      <c r="Q16" s="33">
        <v>3.5</v>
      </c>
      <c r="R16" s="33">
        <v>4</v>
      </c>
      <c r="S16" s="33">
        <v>4.5</v>
      </c>
      <c r="T16" s="33">
        <v>5</v>
      </c>
    </row>
    <row r="17" spans="4:20" ht="27.95" customHeight="1" x14ac:dyDescent="0.25">
      <c r="D17" s="34" t="s">
        <v>50</v>
      </c>
      <c r="G17" s="275" t="s">
        <v>29</v>
      </c>
      <c r="H17" s="276" t="s">
        <v>1</v>
      </c>
      <c r="I17" s="35">
        <f>1.5</f>
        <v>1.5</v>
      </c>
      <c r="J17" s="273">
        <f>K$16*$U$4/100*($I17/100)*10000</f>
        <v>12.647058823529413</v>
      </c>
      <c r="K17" s="273"/>
      <c r="L17" s="36">
        <f t="shared" ref="L17:T22" si="3">L$16*$U$4/100*($I17/100)*10000</f>
        <v>25.294117647058826</v>
      </c>
      <c r="M17" s="36">
        <f t="shared" si="3"/>
        <v>37.941176470588239</v>
      </c>
      <c r="N17" s="36">
        <f t="shared" si="3"/>
        <v>50.588235294117652</v>
      </c>
      <c r="O17" s="36">
        <f t="shared" si="3"/>
        <v>63.235294117647051</v>
      </c>
      <c r="P17" s="36">
        <f t="shared" si="3"/>
        <v>75.882352941176478</v>
      </c>
      <c r="Q17" s="36">
        <f t="shared" si="3"/>
        <v>88.529411764705884</v>
      </c>
      <c r="R17" s="36">
        <f t="shared" si="3"/>
        <v>101.1764705882353</v>
      </c>
      <c r="S17" s="36">
        <f t="shared" si="3"/>
        <v>113.82352941176472</v>
      </c>
      <c r="T17" s="36">
        <f t="shared" si="3"/>
        <v>126.4705882352941</v>
      </c>
    </row>
    <row r="18" spans="4:20" ht="27.95" customHeight="1" x14ac:dyDescent="0.25">
      <c r="G18" s="275"/>
      <c r="H18" s="276"/>
      <c r="I18" s="35">
        <f t="shared" ref="I18:I21" si="4">I17+0.5</f>
        <v>2</v>
      </c>
      <c r="J18" s="273">
        <f t="shared" ref="J18:J22" si="5">K$16*$U$4/100*($I18/100)*10000</f>
        <v>16.862745098039216</v>
      </c>
      <c r="K18" s="273"/>
      <c r="L18" s="36">
        <f t="shared" si="3"/>
        <v>33.725490196078432</v>
      </c>
      <c r="M18" s="36">
        <f t="shared" si="3"/>
        <v>50.588235294117659</v>
      </c>
      <c r="N18" s="36">
        <f t="shared" si="3"/>
        <v>67.450980392156865</v>
      </c>
      <c r="O18" s="36">
        <f t="shared" si="3"/>
        <v>84.313725490196092</v>
      </c>
      <c r="P18" s="36">
        <f t="shared" si="3"/>
        <v>101.17647058823532</v>
      </c>
      <c r="Q18" s="36">
        <f t="shared" si="3"/>
        <v>118.0392156862745</v>
      </c>
      <c r="R18" s="36">
        <f t="shared" si="3"/>
        <v>134.90196078431373</v>
      </c>
      <c r="S18" s="36">
        <f t="shared" si="3"/>
        <v>151.76470588235296</v>
      </c>
      <c r="T18" s="36">
        <f t="shared" si="3"/>
        <v>168.62745098039218</v>
      </c>
    </row>
    <row r="19" spans="4:20" ht="27.95" customHeight="1" x14ac:dyDescent="0.25">
      <c r="G19" s="275"/>
      <c r="H19" s="276"/>
      <c r="I19" s="35">
        <f t="shared" si="4"/>
        <v>2.5</v>
      </c>
      <c r="J19" s="273">
        <f t="shared" si="5"/>
        <v>21.078431372549023</v>
      </c>
      <c r="K19" s="273"/>
      <c r="L19" s="36">
        <f t="shared" si="3"/>
        <v>42.156862745098046</v>
      </c>
      <c r="M19" s="36">
        <f t="shared" si="3"/>
        <v>63.235294117647072</v>
      </c>
      <c r="N19" s="36">
        <f t="shared" si="3"/>
        <v>84.313725490196092</v>
      </c>
      <c r="O19" s="36">
        <f t="shared" si="3"/>
        <v>105.39215686274511</v>
      </c>
      <c r="P19" s="36">
        <f t="shared" si="3"/>
        <v>126.47058823529414</v>
      </c>
      <c r="Q19" s="36">
        <f t="shared" si="3"/>
        <v>147.54901960784315</v>
      </c>
      <c r="R19" s="36">
        <f t="shared" si="3"/>
        <v>168.62745098039218</v>
      </c>
      <c r="S19" s="36">
        <f t="shared" si="3"/>
        <v>189.70588235294122</v>
      </c>
      <c r="T19" s="36">
        <f t="shared" si="3"/>
        <v>210.78431372549022</v>
      </c>
    </row>
    <row r="20" spans="4:20" ht="27.95" customHeight="1" x14ac:dyDescent="0.25">
      <c r="G20" s="275" t="s">
        <v>30</v>
      </c>
      <c r="H20" s="276"/>
      <c r="I20" s="35">
        <f t="shared" si="4"/>
        <v>3</v>
      </c>
      <c r="J20" s="273">
        <f t="shared" si="5"/>
        <v>25.294117647058826</v>
      </c>
      <c r="K20" s="273"/>
      <c r="L20" s="36">
        <f t="shared" si="3"/>
        <v>50.588235294117652</v>
      </c>
      <c r="M20" s="36">
        <f t="shared" si="3"/>
        <v>75.882352941176478</v>
      </c>
      <c r="N20" s="36">
        <f t="shared" si="3"/>
        <v>101.1764705882353</v>
      </c>
      <c r="O20" s="36">
        <f t="shared" si="3"/>
        <v>126.4705882352941</v>
      </c>
      <c r="P20" s="36">
        <f t="shared" si="3"/>
        <v>151.76470588235296</v>
      </c>
      <c r="Q20" s="36">
        <f t="shared" si="3"/>
        <v>177.05882352941177</v>
      </c>
      <c r="R20" s="36">
        <f t="shared" si="3"/>
        <v>202.35294117647061</v>
      </c>
      <c r="S20" s="36">
        <f t="shared" si="3"/>
        <v>227.64705882352945</v>
      </c>
      <c r="T20" s="36">
        <f t="shared" si="3"/>
        <v>252.9411764705882</v>
      </c>
    </row>
    <row r="21" spans="4:20" ht="27.95" customHeight="1" x14ac:dyDescent="0.25">
      <c r="G21" s="275"/>
      <c r="H21" s="276"/>
      <c r="I21" s="35">
        <f t="shared" si="4"/>
        <v>3.5</v>
      </c>
      <c r="J21" s="273">
        <f t="shared" si="5"/>
        <v>29.509803921568633</v>
      </c>
      <c r="K21" s="273"/>
      <c r="L21" s="36">
        <f t="shared" si="3"/>
        <v>59.019607843137265</v>
      </c>
      <c r="M21" s="36">
        <f t="shared" si="3"/>
        <v>88.529411764705912</v>
      </c>
      <c r="N21" s="36">
        <f t="shared" si="3"/>
        <v>118.03921568627453</v>
      </c>
      <c r="O21" s="36">
        <f t="shared" si="3"/>
        <v>147.54901960784315</v>
      </c>
      <c r="P21" s="36">
        <f t="shared" si="3"/>
        <v>177.05882352941182</v>
      </c>
      <c r="Q21" s="36">
        <f t="shared" si="3"/>
        <v>206.56862745098042</v>
      </c>
      <c r="R21" s="36">
        <f t="shared" si="3"/>
        <v>236.07843137254906</v>
      </c>
      <c r="S21" s="36">
        <f t="shared" si="3"/>
        <v>265.58823529411768</v>
      </c>
      <c r="T21" s="36">
        <f t="shared" si="3"/>
        <v>295.0980392156863</v>
      </c>
    </row>
    <row r="22" spans="4:20" ht="27.95" customHeight="1" x14ac:dyDescent="0.25">
      <c r="G22" s="275"/>
      <c r="H22" s="276"/>
      <c r="I22" s="35">
        <f>I21+0.5</f>
        <v>4</v>
      </c>
      <c r="J22" s="273">
        <f t="shared" si="5"/>
        <v>33.725490196078432</v>
      </c>
      <c r="K22" s="273"/>
      <c r="L22" s="36">
        <f t="shared" si="3"/>
        <v>67.450980392156865</v>
      </c>
      <c r="M22" s="36">
        <f t="shared" si="3"/>
        <v>101.17647058823532</v>
      </c>
      <c r="N22" s="36">
        <f t="shared" si="3"/>
        <v>134.90196078431373</v>
      </c>
      <c r="O22" s="36">
        <f t="shared" si="3"/>
        <v>168.62745098039218</v>
      </c>
      <c r="P22" s="36">
        <f t="shared" si="3"/>
        <v>202.35294117647064</v>
      </c>
      <c r="Q22" s="36">
        <f t="shared" si="3"/>
        <v>236.07843137254901</v>
      </c>
      <c r="R22" s="36">
        <f t="shared" si="3"/>
        <v>269.80392156862746</v>
      </c>
      <c r="S22" s="36">
        <f t="shared" si="3"/>
        <v>303.52941176470591</v>
      </c>
      <c r="T22" s="36">
        <f t="shared" si="3"/>
        <v>337.25490196078437</v>
      </c>
    </row>
    <row r="23" spans="4:20" x14ac:dyDescent="0.25">
      <c r="G23" s="5" t="s">
        <v>42</v>
      </c>
      <c r="K23" s="37">
        <f>A4</f>
        <v>16.862745098039216</v>
      </c>
      <c r="L23" s="5" t="s">
        <v>43</v>
      </c>
    </row>
  </sheetData>
  <sheetProtection algorithmName="SHA-512" hashValue="33amD5ed/nH4NRki6CL8k2StQioNOTRMrIZYHiIY2SupipjCnP9RWimQ99w1MAymQdBXesht4uBGVEpk2jcqBg==" saltValue="3Uhv2SiE/TyeOXRI6GKo6w==" spinCount="100000" sheet="1" objects="1" scenarios="1" formatCells="0"/>
  <protectedRanges>
    <protectedRange sqref="A3" name="GeberID"/>
  </protectedRanges>
  <mergeCells count="12">
    <mergeCell ref="B7:F7"/>
    <mergeCell ref="I3:P10"/>
    <mergeCell ref="J21:K21"/>
    <mergeCell ref="J22:K22"/>
    <mergeCell ref="G14:I16"/>
    <mergeCell ref="G17:G19"/>
    <mergeCell ref="H17:H22"/>
    <mergeCell ref="G20:G22"/>
    <mergeCell ref="J17:K17"/>
    <mergeCell ref="J18:K18"/>
    <mergeCell ref="J19:K19"/>
    <mergeCell ref="J20:K20"/>
  </mergeCells>
  <conditionalFormatting sqref="L17:T22 J17:J22">
    <cfRule type="colorScale" priority="3">
      <colorScale>
        <cfvo type="min"/>
        <cfvo type="percentile" val="50"/>
        <cfvo type="max"/>
        <color rgb="FFF8696B"/>
        <color rgb="FFFFEB84"/>
        <color rgb="FF63BE7B"/>
      </colorScale>
    </cfRule>
  </conditionalFormatting>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E9A47-7423-4186-A816-EDA72D4106CC}">
  <dimension ref="A1:AB99"/>
  <sheetViews>
    <sheetView topLeftCell="I1" workbookViewId="0">
      <selection activeCell="Y15" sqref="Y15"/>
    </sheetView>
  </sheetViews>
  <sheetFormatPr baseColWidth="10" defaultColWidth="11.42578125" defaultRowHeight="15.75" x14ac:dyDescent="0.25"/>
  <cols>
    <col min="1" max="5" width="21" style="5" customWidth="1"/>
    <col min="6" max="6" width="12" style="8" customWidth="1"/>
    <col min="7" max="7" width="9" style="5" customWidth="1"/>
    <col min="8" max="8" width="21" style="5" customWidth="1"/>
    <col min="9" max="9" width="11.42578125" style="5"/>
    <col min="10" max="10" width="15" style="5" customWidth="1"/>
    <col min="11" max="11" width="21" style="5" customWidth="1"/>
    <col min="12" max="12" width="19.85546875" style="5" customWidth="1"/>
    <col min="13" max="13" width="12.140625" style="5" customWidth="1"/>
    <col min="14" max="14" width="3.42578125" customWidth="1"/>
    <col min="15" max="19" width="17.85546875" style="5" customWidth="1"/>
    <col min="20" max="20" width="2.85546875" style="5" customWidth="1"/>
    <col min="21" max="21" width="17.85546875" style="5" hidden="1" customWidth="1"/>
    <col min="22" max="22" width="17.85546875" style="5" customWidth="1"/>
    <col min="23" max="23" width="11.42578125" style="5"/>
    <col min="24" max="24" width="24.28515625" style="5" customWidth="1"/>
    <col min="25" max="25" width="18.85546875" style="5" customWidth="1"/>
    <col min="26" max="26" width="11.42578125" style="5"/>
    <col min="27" max="27" width="17.85546875" style="5" customWidth="1"/>
    <col min="28" max="28" width="16.85546875" style="5" customWidth="1"/>
    <col min="29" max="16384" width="11.42578125" style="5"/>
  </cols>
  <sheetData>
    <row r="1" spans="1:28" ht="22.5" customHeight="1" x14ac:dyDescent="0.35">
      <c r="A1" s="243" t="s">
        <v>226</v>
      </c>
      <c r="U1" s="77"/>
    </row>
    <row r="2" spans="1:28" ht="16.5" customHeight="1" x14ac:dyDescent="0.25">
      <c r="J2" s="180" t="s">
        <v>48</v>
      </c>
      <c r="U2" s="77"/>
      <c r="W2" s="8"/>
      <c r="X2" s="180" t="s">
        <v>79</v>
      </c>
    </row>
    <row r="3" spans="1:28" ht="50.25" customHeight="1" thickBot="1" x14ac:dyDescent="0.3">
      <c r="J3" s="183" t="s">
        <v>221</v>
      </c>
      <c r="K3" s="182"/>
      <c r="L3" s="182"/>
      <c r="M3" s="184"/>
      <c r="O3" s="185" t="s">
        <v>222</v>
      </c>
      <c r="P3" s="186" t="s">
        <v>223</v>
      </c>
      <c r="Q3" s="186"/>
      <c r="R3" s="186"/>
      <c r="S3" s="187"/>
      <c r="T3" s="13"/>
      <c r="U3" s="77" t="s">
        <v>91</v>
      </c>
      <c r="V3" s="188" t="s">
        <v>224</v>
      </c>
      <c r="W3" s="8"/>
      <c r="X3" s="182" t="s">
        <v>71</v>
      </c>
      <c r="Y3" s="206" t="s">
        <v>3</v>
      </c>
    </row>
    <row r="4" spans="1:28" ht="63" customHeight="1" thickTop="1" x14ac:dyDescent="0.25">
      <c r="A4" s="277" t="s">
        <v>225</v>
      </c>
      <c r="B4" s="278"/>
      <c r="C4" s="278"/>
      <c r="D4" s="278"/>
      <c r="E4" s="279"/>
      <c r="F4" s="51"/>
      <c r="G4" s="180" t="s">
        <v>49</v>
      </c>
      <c r="H4" s="125" t="s">
        <v>70</v>
      </c>
      <c r="J4" s="125" t="s">
        <v>71</v>
      </c>
      <c r="K4" s="123" t="s">
        <v>95</v>
      </c>
      <c r="L4" s="123" t="s">
        <v>96</v>
      </c>
      <c r="M4" s="127" t="s">
        <v>192</v>
      </c>
      <c r="O4" s="189" t="s">
        <v>193</v>
      </c>
      <c r="P4" s="190" t="s">
        <v>62</v>
      </c>
      <c r="Q4" s="191" t="s">
        <v>63</v>
      </c>
      <c r="R4" s="191" t="s">
        <v>64</v>
      </c>
      <c r="S4" s="192" t="s">
        <v>194</v>
      </c>
      <c r="T4" s="41"/>
      <c r="U4" s="132" t="s">
        <v>104</v>
      </c>
      <c r="V4" s="128" t="s">
        <v>44</v>
      </c>
      <c r="W4" s="181" t="s">
        <v>81</v>
      </c>
      <c r="X4" s="123" t="s">
        <v>31</v>
      </c>
      <c r="Y4" s="123" t="s">
        <v>72</v>
      </c>
      <c r="AA4" s="50" t="s">
        <v>32</v>
      </c>
      <c r="AB4" s="50" t="s">
        <v>33</v>
      </c>
    </row>
    <row r="5" spans="1:28" ht="15" customHeight="1" x14ac:dyDescent="0.25">
      <c r="A5" s="280"/>
      <c r="B5" s="281"/>
      <c r="C5" s="281"/>
      <c r="D5" s="281"/>
      <c r="E5" s="282"/>
      <c r="F5" s="51"/>
      <c r="G5" s="81" t="s">
        <v>73</v>
      </c>
      <c r="H5" s="196"/>
      <c r="J5" s="205" t="s">
        <v>51</v>
      </c>
      <c r="K5" s="197"/>
      <c r="L5" s="198"/>
      <c r="M5" s="199"/>
      <c r="O5" s="201"/>
      <c r="P5" s="196"/>
      <c r="Q5" s="196"/>
      <c r="R5" s="196"/>
      <c r="S5" s="70" t="str">
        <f>IF(O5&gt;0,O5,IF(AND(ISNUMBER(P5),ISNUMBER(Q5),ISNUMBER(R5)),((R5-P5)/(Q5-P5))*100,""))</f>
        <v/>
      </c>
      <c r="T5" s="193"/>
      <c r="U5" s="194" t="str">
        <f>IF(AND(K5&gt;0,L5&gt;0,M5&gt;0),M5/$L5*100,"")</f>
        <v/>
      </c>
      <c r="V5" s="195" t="str">
        <f>IF(U5="","",IF(ISNUMBER(S5),U5*(S5/100),U5*(18/100)))</f>
        <v/>
      </c>
      <c r="X5" s="204"/>
      <c r="Y5" s="49" t="str">
        <f t="shared" ref="Y5:Y12" si="0">IF(X5="","",X5*AA$5+AB$5)</f>
        <v/>
      </c>
      <c r="AA5" s="54" t="str" cm="1">
        <f t="array" ref="AA5">IFERROR(INDEX(LINEST(_xlfn._xlws.FILTER($V$5:$V$999,($J$5:$J$999=$Y$3)*($K$5:$K$999&lt;&gt;"")*($V$5:$V$999&lt;&gt;"")),
      _xlfn._xlws.FILTER($K$5:$K$999,($J$5:$J$999=$Y$3)*($K$5:$K$999&lt;&gt;"")*($V$5:$V$999&lt;&gt;"")),
      TRUE, FALSE),
    1),
"")</f>
        <v/>
      </c>
      <c r="AB5" s="55" t="str" cm="1">
        <f t="array" ref="AB5">IFERROR(INDEX(LINEST(_xlfn._xlws.FILTER($V$5:$V$999,($J$5:$J$999=$Y$3)*($K$5:$K$999&lt;&gt;"")*($V$5:$V$999&lt;&gt;"")),
      _xlfn._xlws.FILTER($K$5:$K$999,($J$5:$J$999=$Y$3)*($K$5:$K$999&lt;&gt;"")*($V$5:$V$999&lt;&gt;"")),
      TRUE, FALSE),
    2),
"")</f>
        <v/>
      </c>
    </row>
    <row r="6" spans="1:28" ht="15" customHeight="1" x14ac:dyDescent="0.25">
      <c r="A6" s="280"/>
      <c r="B6" s="281"/>
      <c r="C6" s="281"/>
      <c r="D6" s="281"/>
      <c r="E6" s="282"/>
      <c r="F6" s="51"/>
      <c r="G6" s="81" t="s">
        <v>77</v>
      </c>
      <c r="H6" s="196"/>
      <c r="J6" s="205" t="s">
        <v>51</v>
      </c>
      <c r="K6" s="197"/>
      <c r="L6" s="198"/>
      <c r="M6" s="200"/>
      <c r="O6" s="201"/>
      <c r="P6" s="202"/>
      <c r="Q6" s="202"/>
      <c r="R6" s="202"/>
      <c r="S6" s="70" t="str">
        <f t="shared" ref="S6:S69" si="1">IF(O6&gt;0,O6,IF(AND(ISNUMBER(P6),ISNUMBER(Q6),ISNUMBER(R6)),((R6-P6)/(Q6-P6))*100,""))</f>
        <v/>
      </c>
      <c r="T6" s="193"/>
      <c r="U6" s="194" t="str">
        <f>IF(K6="","",IF(M6="","",M6/$L6*100))</f>
        <v/>
      </c>
      <c r="V6" s="195" t="str">
        <f t="shared" ref="V6:V69" si="2">IF(U6="","",IF(ISNUMBER(S6),U6*(S6/100),U6*(18/100)))</f>
        <v/>
      </c>
      <c r="X6" s="204"/>
      <c r="Y6" s="49" t="str">
        <f t="shared" si="0"/>
        <v/>
      </c>
    </row>
    <row r="7" spans="1:28" ht="15" customHeight="1" x14ac:dyDescent="0.25">
      <c r="A7" s="280"/>
      <c r="B7" s="281"/>
      <c r="C7" s="281"/>
      <c r="D7" s="281"/>
      <c r="E7" s="282"/>
      <c r="F7" s="51"/>
      <c r="G7" s="81" t="s">
        <v>75</v>
      </c>
      <c r="H7" s="196"/>
      <c r="I7" s="53"/>
      <c r="J7" s="205" t="s">
        <v>3</v>
      </c>
      <c r="K7" s="197"/>
      <c r="L7" s="198"/>
      <c r="M7" s="200"/>
      <c r="O7" s="201"/>
      <c r="P7" s="202"/>
      <c r="Q7" s="202"/>
      <c r="R7" s="202"/>
      <c r="S7" s="70" t="str">
        <f t="shared" si="1"/>
        <v/>
      </c>
      <c r="T7" s="193"/>
      <c r="U7" s="194" t="str">
        <f t="shared" ref="U7:U69" si="3">IF(K7="","",IF(M7="","",M7/$L7*100))</f>
        <v/>
      </c>
      <c r="V7" s="195" t="str">
        <f t="shared" si="2"/>
        <v/>
      </c>
      <c r="X7" s="204"/>
      <c r="Y7" s="49" t="str">
        <f t="shared" si="0"/>
        <v/>
      </c>
    </row>
    <row r="8" spans="1:28" ht="15" customHeight="1" x14ac:dyDescent="0.25">
      <c r="A8" s="280"/>
      <c r="B8" s="281"/>
      <c r="C8" s="281"/>
      <c r="D8" s="281"/>
      <c r="E8" s="282"/>
      <c r="F8" s="51"/>
      <c r="G8" s="81" t="s">
        <v>74</v>
      </c>
      <c r="H8" s="196"/>
      <c r="I8" s="53"/>
      <c r="J8" s="205" t="s">
        <v>3</v>
      </c>
      <c r="K8" s="197"/>
      <c r="L8" s="198"/>
      <c r="M8" s="200"/>
      <c r="O8" s="201"/>
      <c r="P8" s="202"/>
      <c r="Q8" s="202"/>
      <c r="R8" s="202"/>
      <c r="S8" s="70" t="str">
        <f t="shared" si="1"/>
        <v/>
      </c>
      <c r="T8" s="193"/>
      <c r="U8" s="194" t="str">
        <f t="shared" si="3"/>
        <v/>
      </c>
      <c r="V8" s="195" t="str">
        <f t="shared" si="2"/>
        <v/>
      </c>
      <c r="X8" s="204"/>
      <c r="Y8" s="49" t="str">
        <f t="shared" si="0"/>
        <v/>
      </c>
    </row>
    <row r="9" spans="1:28" ht="15" customHeight="1" x14ac:dyDescent="0.25">
      <c r="A9" s="280"/>
      <c r="B9" s="281"/>
      <c r="C9" s="281"/>
      <c r="D9" s="281"/>
      <c r="E9" s="282"/>
      <c r="F9" s="51"/>
      <c r="G9" s="81" t="s">
        <v>76</v>
      </c>
      <c r="H9" s="196"/>
      <c r="I9" s="53"/>
      <c r="J9" s="205" t="s">
        <v>51</v>
      </c>
      <c r="K9" s="197"/>
      <c r="L9" s="198"/>
      <c r="M9" s="200"/>
      <c r="O9" s="201"/>
      <c r="P9" s="202"/>
      <c r="Q9" s="202"/>
      <c r="R9" s="202"/>
      <c r="S9" s="70" t="str">
        <f t="shared" si="1"/>
        <v/>
      </c>
      <c r="T9" s="193"/>
      <c r="U9" s="194" t="str">
        <f t="shared" si="3"/>
        <v/>
      </c>
      <c r="V9" s="195" t="str">
        <f t="shared" si="2"/>
        <v/>
      </c>
      <c r="X9" s="204"/>
      <c r="Y9" s="49" t="str">
        <f t="shared" si="0"/>
        <v/>
      </c>
    </row>
    <row r="10" spans="1:28" ht="15" customHeight="1" x14ac:dyDescent="0.25">
      <c r="A10" s="280"/>
      <c r="B10" s="281"/>
      <c r="C10" s="281"/>
      <c r="D10" s="281"/>
      <c r="E10" s="282"/>
      <c r="F10" s="51"/>
      <c r="G10" s="52"/>
      <c r="H10" s="52"/>
      <c r="I10" s="53"/>
      <c r="J10" s="205" t="s">
        <v>3</v>
      </c>
      <c r="K10" s="197"/>
      <c r="L10" s="198"/>
      <c r="M10" s="200"/>
      <c r="O10" s="201"/>
      <c r="P10" s="202"/>
      <c r="Q10" s="202"/>
      <c r="R10" s="202"/>
      <c r="S10" s="70" t="str">
        <f t="shared" si="1"/>
        <v/>
      </c>
      <c r="T10" s="193"/>
      <c r="U10" s="194" t="str">
        <f t="shared" si="3"/>
        <v/>
      </c>
      <c r="V10" s="195" t="str">
        <f t="shared" si="2"/>
        <v/>
      </c>
      <c r="X10" s="204"/>
      <c r="Y10" s="49" t="str">
        <f t="shared" si="0"/>
        <v/>
      </c>
    </row>
    <row r="11" spans="1:28" ht="15" customHeight="1" x14ac:dyDescent="0.25">
      <c r="A11" s="280"/>
      <c r="B11" s="281"/>
      <c r="C11" s="281"/>
      <c r="D11" s="281"/>
      <c r="E11" s="282"/>
      <c r="F11" s="51"/>
      <c r="G11" s="52"/>
      <c r="H11" s="52"/>
      <c r="I11" s="53"/>
      <c r="J11" s="205"/>
      <c r="K11" s="197"/>
      <c r="L11" s="198"/>
      <c r="M11" s="200"/>
      <c r="O11" s="201"/>
      <c r="P11" s="202"/>
      <c r="Q11" s="202"/>
      <c r="R11" s="202"/>
      <c r="S11" s="70" t="str">
        <f t="shared" si="1"/>
        <v/>
      </c>
      <c r="T11" s="193"/>
      <c r="U11" s="194" t="str">
        <f t="shared" si="3"/>
        <v/>
      </c>
      <c r="V11" s="195" t="str">
        <f t="shared" si="2"/>
        <v/>
      </c>
      <c r="X11" s="204"/>
      <c r="Y11" s="49" t="str">
        <f t="shared" si="0"/>
        <v/>
      </c>
    </row>
    <row r="12" spans="1:28" ht="15" customHeight="1" x14ac:dyDescent="0.25">
      <c r="A12" s="280"/>
      <c r="B12" s="281"/>
      <c r="C12" s="281"/>
      <c r="D12" s="281"/>
      <c r="E12" s="282"/>
      <c r="F12" s="51"/>
      <c r="G12" s="52"/>
      <c r="H12" s="52"/>
      <c r="I12" s="53"/>
      <c r="J12" s="205" t="s">
        <v>3</v>
      </c>
      <c r="K12" s="197"/>
      <c r="L12" s="198"/>
      <c r="M12" s="200"/>
      <c r="O12" s="201"/>
      <c r="P12" s="202"/>
      <c r="Q12" s="202"/>
      <c r="R12" s="202"/>
      <c r="S12" s="70" t="str">
        <f t="shared" si="1"/>
        <v/>
      </c>
      <c r="T12" s="193"/>
      <c r="U12" s="194" t="str">
        <f t="shared" si="3"/>
        <v/>
      </c>
      <c r="V12" s="195" t="str">
        <f t="shared" si="2"/>
        <v/>
      </c>
      <c r="X12" s="204"/>
      <c r="Y12" s="49" t="str">
        <f t="shared" si="0"/>
        <v/>
      </c>
    </row>
    <row r="13" spans="1:28" ht="15" customHeight="1" x14ac:dyDescent="0.25">
      <c r="A13" s="280"/>
      <c r="B13" s="281"/>
      <c r="C13" s="281"/>
      <c r="D13" s="281"/>
      <c r="E13" s="282"/>
      <c r="F13" s="51"/>
      <c r="G13" s="52"/>
      <c r="H13" s="52"/>
      <c r="I13" s="53"/>
      <c r="J13" s="205" t="s">
        <v>3</v>
      </c>
      <c r="K13" s="197"/>
      <c r="L13" s="198"/>
      <c r="M13" s="200"/>
      <c r="O13" s="201"/>
      <c r="P13" s="202"/>
      <c r="Q13" s="202"/>
      <c r="R13" s="202"/>
      <c r="S13" s="70" t="str">
        <f t="shared" si="1"/>
        <v/>
      </c>
      <c r="T13" s="193"/>
      <c r="U13" s="194" t="str">
        <f t="shared" si="3"/>
        <v/>
      </c>
      <c r="V13" s="195" t="str">
        <f t="shared" si="2"/>
        <v/>
      </c>
    </row>
    <row r="14" spans="1:28" ht="15" customHeight="1" x14ac:dyDescent="0.25">
      <c r="A14" s="280"/>
      <c r="B14" s="281"/>
      <c r="C14" s="281"/>
      <c r="D14" s="281"/>
      <c r="E14" s="282"/>
      <c r="F14" s="51"/>
      <c r="G14" s="52"/>
      <c r="H14" s="52"/>
      <c r="I14" s="53"/>
      <c r="J14" s="205" t="s">
        <v>51</v>
      </c>
      <c r="K14" s="197"/>
      <c r="L14" s="198"/>
      <c r="M14" s="200"/>
      <c r="O14" s="201"/>
      <c r="P14" s="202"/>
      <c r="Q14" s="202"/>
      <c r="R14" s="202"/>
      <c r="S14" s="70" t="str">
        <f t="shared" si="1"/>
        <v/>
      </c>
      <c r="T14" s="193"/>
      <c r="U14" s="194" t="str">
        <f t="shared" si="3"/>
        <v/>
      </c>
      <c r="V14" s="195" t="str">
        <f t="shared" si="2"/>
        <v/>
      </c>
      <c r="X14" s="182" t="s">
        <v>82</v>
      </c>
      <c r="Y14" s="88" t="str">
        <f>IFERROR(AVERAGE(Y5:Y12),"")</f>
        <v/>
      </c>
    </row>
    <row r="15" spans="1:28" ht="15" customHeight="1" x14ac:dyDescent="0.25">
      <c r="A15" s="280"/>
      <c r="B15" s="281"/>
      <c r="C15" s="281"/>
      <c r="D15" s="281"/>
      <c r="E15" s="282"/>
      <c r="F15" s="51"/>
      <c r="G15" s="52"/>
      <c r="H15" s="52"/>
      <c r="I15" s="53"/>
      <c r="J15" s="205" t="s">
        <v>51</v>
      </c>
      <c r="K15" s="197"/>
      <c r="L15" s="198"/>
      <c r="M15" s="200"/>
      <c r="O15" s="201"/>
      <c r="P15" s="202"/>
      <c r="Q15" s="202"/>
      <c r="R15" s="202"/>
      <c r="S15" s="70" t="str">
        <f t="shared" si="1"/>
        <v/>
      </c>
      <c r="T15" s="193"/>
      <c r="U15" s="194" t="str">
        <f t="shared" si="3"/>
        <v/>
      </c>
      <c r="V15" s="195" t="str">
        <f t="shared" si="2"/>
        <v/>
      </c>
    </row>
    <row r="16" spans="1:28" ht="15" customHeight="1" x14ac:dyDescent="0.25">
      <c r="A16" s="280"/>
      <c r="B16" s="281"/>
      <c r="C16" s="281"/>
      <c r="D16" s="281"/>
      <c r="E16" s="282"/>
      <c r="F16" s="51"/>
      <c r="G16" s="52"/>
      <c r="H16" s="52"/>
      <c r="I16" s="53"/>
      <c r="J16" s="205" t="s">
        <v>3</v>
      </c>
      <c r="K16" s="197"/>
      <c r="L16" s="198"/>
      <c r="M16" s="200"/>
      <c r="O16" s="201"/>
      <c r="P16" s="202"/>
      <c r="Q16" s="202"/>
      <c r="R16" s="202"/>
      <c r="S16" s="70" t="str">
        <f t="shared" si="1"/>
        <v/>
      </c>
      <c r="T16" s="193"/>
      <c r="U16" s="194" t="str">
        <f t="shared" si="3"/>
        <v/>
      </c>
      <c r="V16" s="195" t="str">
        <f t="shared" si="2"/>
        <v/>
      </c>
    </row>
    <row r="17" spans="1:22" ht="15" customHeight="1" x14ac:dyDescent="0.25">
      <c r="A17" s="280"/>
      <c r="B17" s="281"/>
      <c r="C17" s="281"/>
      <c r="D17" s="281"/>
      <c r="E17" s="282"/>
      <c r="F17" s="51"/>
      <c r="G17" s="52"/>
      <c r="H17" s="52"/>
      <c r="I17" s="53"/>
      <c r="J17" s="205" t="s">
        <v>3</v>
      </c>
      <c r="K17" s="197"/>
      <c r="L17" s="198"/>
      <c r="M17" s="200"/>
      <c r="O17" s="201"/>
      <c r="P17" s="202"/>
      <c r="Q17" s="202"/>
      <c r="R17" s="202"/>
      <c r="S17" s="70" t="str">
        <f t="shared" si="1"/>
        <v/>
      </c>
      <c r="T17" s="193"/>
      <c r="U17" s="194" t="str">
        <f t="shared" si="3"/>
        <v/>
      </c>
      <c r="V17" s="195" t="str">
        <f t="shared" si="2"/>
        <v/>
      </c>
    </row>
    <row r="18" spans="1:22" ht="15" customHeight="1" x14ac:dyDescent="0.25">
      <c r="A18" s="280"/>
      <c r="B18" s="281"/>
      <c r="C18" s="281"/>
      <c r="D18" s="281"/>
      <c r="E18" s="282"/>
      <c r="F18" s="51"/>
      <c r="G18" s="52"/>
      <c r="H18" s="52"/>
      <c r="I18" s="53"/>
      <c r="J18" s="205"/>
      <c r="K18" s="197"/>
      <c r="L18" s="198"/>
      <c r="M18" s="200"/>
      <c r="O18" s="203"/>
      <c r="P18" s="202"/>
      <c r="Q18" s="202"/>
      <c r="R18" s="202"/>
      <c r="S18" s="70" t="str">
        <f t="shared" si="1"/>
        <v/>
      </c>
      <c r="T18" s="193"/>
      <c r="U18" s="194" t="str">
        <f t="shared" si="3"/>
        <v/>
      </c>
      <c r="V18" s="195" t="str">
        <f t="shared" si="2"/>
        <v/>
      </c>
    </row>
    <row r="19" spans="1:22" ht="15" customHeight="1" x14ac:dyDescent="0.25">
      <c r="A19" s="280"/>
      <c r="B19" s="281"/>
      <c r="C19" s="281"/>
      <c r="D19" s="281"/>
      <c r="E19" s="282"/>
      <c r="F19" s="51"/>
      <c r="G19" s="52"/>
      <c r="H19" s="52"/>
      <c r="I19" s="53"/>
      <c r="J19" s="205"/>
      <c r="K19" s="197"/>
      <c r="L19" s="198"/>
      <c r="M19" s="200"/>
      <c r="O19" s="203"/>
      <c r="P19" s="202"/>
      <c r="Q19" s="202"/>
      <c r="R19" s="202"/>
      <c r="S19" s="70" t="str">
        <f t="shared" si="1"/>
        <v/>
      </c>
      <c r="T19" s="193"/>
      <c r="U19" s="194" t="str">
        <f t="shared" si="3"/>
        <v/>
      </c>
      <c r="V19" s="195" t="str">
        <f t="shared" si="2"/>
        <v/>
      </c>
    </row>
    <row r="20" spans="1:22" ht="15" customHeight="1" x14ac:dyDescent="0.25">
      <c r="A20" s="280"/>
      <c r="B20" s="281"/>
      <c r="C20" s="281"/>
      <c r="D20" s="281"/>
      <c r="E20" s="282"/>
      <c r="F20" s="51"/>
      <c r="G20" s="52"/>
      <c r="H20" s="52"/>
      <c r="I20" s="53"/>
      <c r="J20" s="205"/>
      <c r="K20" s="197"/>
      <c r="L20" s="198"/>
      <c r="M20" s="200"/>
      <c r="O20" s="203"/>
      <c r="P20" s="202"/>
      <c r="Q20" s="202"/>
      <c r="R20" s="202"/>
      <c r="S20" s="70" t="str">
        <f t="shared" si="1"/>
        <v/>
      </c>
      <c r="T20" s="193"/>
      <c r="U20" s="194" t="str">
        <f t="shared" si="3"/>
        <v/>
      </c>
      <c r="V20" s="195" t="str">
        <f t="shared" si="2"/>
        <v/>
      </c>
    </row>
    <row r="21" spans="1:22" ht="15" customHeight="1" x14ac:dyDescent="0.25">
      <c r="A21" s="280"/>
      <c r="B21" s="281"/>
      <c r="C21" s="281"/>
      <c r="D21" s="281"/>
      <c r="E21" s="282"/>
      <c r="F21" s="51"/>
      <c r="G21" s="52"/>
      <c r="H21" s="52"/>
      <c r="I21" s="53"/>
      <c r="J21" s="205"/>
      <c r="K21" s="197"/>
      <c r="L21" s="198"/>
      <c r="M21" s="200"/>
      <c r="O21" s="203"/>
      <c r="P21" s="202"/>
      <c r="Q21" s="202"/>
      <c r="R21" s="202"/>
      <c r="S21" s="70" t="str">
        <f t="shared" si="1"/>
        <v/>
      </c>
      <c r="T21" s="193"/>
      <c r="U21" s="194" t="str">
        <f t="shared" si="3"/>
        <v/>
      </c>
      <c r="V21" s="195" t="str">
        <f t="shared" si="2"/>
        <v/>
      </c>
    </row>
    <row r="22" spans="1:22" ht="15" customHeight="1" x14ac:dyDescent="0.25">
      <c r="A22" s="280"/>
      <c r="B22" s="281"/>
      <c r="C22" s="281"/>
      <c r="D22" s="281"/>
      <c r="E22" s="282"/>
      <c r="F22" s="51"/>
      <c r="G22" s="52"/>
      <c r="H22" s="52"/>
      <c r="I22" s="53"/>
      <c r="J22" s="205"/>
      <c r="K22" s="197"/>
      <c r="L22" s="198"/>
      <c r="M22" s="200"/>
      <c r="O22" s="203"/>
      <c r="P22" s="202"/>
      <c r="Q22" s="202"/>
      <c r="R22" s="202"/>
      <c r="S22" s="70" t="str">
        <f t="shared" si="1"/>
        <v/>
      </c>
      <c r="T22" s="193"/>
      <c r="U22" s="194" t="str">
        <f t="shared" si="3"/>
        <v/>
      </c>
      <c r="V22" s="195" t="str">
        <f t="shared" si="2"/>
        <v/>
      </c>
    </row>
    <row r="23" spans="1:22" ht="15" customHeight="1" x14ac:dyDescent="0.25">
      <c r="A23" s="280"/>
      <c r="B23" s="281"/>
      <c r="C23" s="281"/>
      <c r="D23" s="281"/>
      <c r="E23" s="282"/>
      <c r="I23" s="8"/>
      <c r="J23" s="205"/>
      <c r="K23" s="197"/>
      <c r="L23" s="198"/>
      <c r="M23" s="200"/>
      <c r="O23" s="203"/>
      <c r="P23" s="202"/>
      <c r="Q23" s="202"/>
      <c r="R23" s="202"/>
      <c r="S23" s="70" t="str">
        <f t="shared" si="1"/>
        <v/>
      </c>
      <c r="T23" s="193"/>
      <c r="U23" s="194" t="str">
        <f t="shared" si="3"/>
        <v/>
      </c>
      <c r="V23" s="195" t="str">
        <f t="shared" si="2"/>
        <v/>
      </c>
    </row>
    <row r="24" spans="1:22" ht="15" customHeight="1" x14ac:dyDescent="0.25">
      <c r="A24" s="280"/>
      <c r="B24" s="281"/>
      <c r="C24" s="281"/>
      <c r="D24" s="281"/>
      <c r="E24" s="282"/>
      <c r="I24" s="8"/>
      <c r="J24" s="205"/>
      <c r="K24" s="197"/>
      <c r="L24" s="198"/>
      <c r="M24" s="200"/>
      <c r="O24" s="203"/>
      <c r="P24" s="202"/>
      <c r="Q24" s="202"/>
      <c r="R24" s="202"/>
      <c r="S24" s="70" t="str">
        <f t="shared" si="1"/>
        <v/>
      </c>
      <c r="T24" s="193"/>
      <c r="U24" s="194" t="str">
        <f t="shared" si="3"/>
        <v/>
      </c>
      <c r="V24" s="195" t="str">
        <f t="shared" si="2"/>
        <v/>
      </c>
    </row>
    <row r="25" spans="1:22" ht="15" customHeight="1" x14ac:dyDescent="0.25">
      <c r="A25" s="280"/>
      <c r="B25" s="281"/>
      <c r="C25" s="281"/>
      <c r="D25" s="281"/>
      <c r="E25" s="282"/>
      <c r="I25" s="8"/>
      <c r="J25" s="205"/>
      <c r="K25" s="197"/>
      <c r="L25" s="198"/>
      <c r="M25" s="200"/>
      <c r="O25" s="203"/>
      <c r="P25" s="202"/>
      <c r="Q25" s="202"/>
      <c r="R25" s="202"/>
      <c r="S25" s="70" t="str">
        <f t="shared" si="1"/>
        <v/>
      </c>
      <c r="T25" s="193"/>
      <c r="U25" s="194" t="str">
        <f t="shared" si="3"/>
        <v/>
      </c>
      <c r="V25" s="195" t="str">
        <f t="shared" si="2"/>
        <v/>
      </c>
    </row>
    <row r="26" spans="1:22" ht="15" customHeight="1" x14ac:dyDescent="0.25">
      <c r="A26" s="280"/>
      <c r="B26" s="281"/>
      <c r="C26" s="281"/>
      <c r="D26" s="281"/>
      <c r="E26" s="282"/>
      <c r="I26" s="8"/>
      <c r="J26" s="205"/>
      <c r="K26" s="197"/>
      <c r="L26" s="198"/>
      <c r="M26" s="200"/>
      <c r="O26" s="203"/>
      <c r="P26" s="202"/>
      <c r="Q26" s="202"/>
      <c r="R26" s="202"/>
      <c r="S26" s="70" t="str">
        <f t="shared" si="1"/>
        <v/>
      </c>
      <c r="T26" s="193"/>
      <c r="U26" s="194" t="str">
        <f t="shared" si="3"/>
        <v/>
      </c>
      <c r="V26" s="195" t="str">
        <f t="shared" si="2"/>
        <v/>
      </c>
    </row>
    <row r="27" spans="1:22" ht="15" customHeight="1" x14ac:dyDescent="0.25">
      <c r="A27" s="280"/>
      <c r="B27" s="281"/>
      <c r="C27" s="281"/>
      <c r="D27" s="281"/>
      <c r="E27" s="282"/>
      <c r="I27" s="8"/>
      <c r="J27" s="205"/>
      <c r="K27" s="197"/>
      <c r="L27" s="198"/>
      <c r="M27" s="200"/>
      <c r="O27" s="203"/>
      <c r="P27" s="202"/>
      <c r="Q27" s="202"/>
      <c r="R27" s="202"/>
      <c r="S27" s="70" t="str">
        <f t="shared" si="1"/>
        <v/>
      </c>
      <c r="T27" s="193"/>
      <c r="U27" s="194" t="str">
        <f t="shared" si="3"/>
        <v/>
      </c>
      <c r="V27" s="195" t="str">
        <f t="shared" si="2"/>
        <v/>
      </c>
    </row>
    <row r="28" spans="1:22" ht="15" customHeight="1" x14ac:dyDescent="0.25">
      <c r="A28" s="280"/>
      <c r="B28" s="281"/>
      <c r="C28" s="281"/>
      <c r="D28" s="281"/>
      <c r="E28" s="282"/>
      <c r="I28" s="8"/>
      <c r="J28" s="205"/>
      <c r="K28" s="197"/>
      <c r="L28" s="198"/>
      <c r="M28" s="200"/>
      <c r="O28" s="203"/>
      <c r="P28" s="202"/>
      <c r="Q28" s="202"/>
      <c r="R28" s="202"/>
      <c r="S28" s="70" t="str">
        <f t="shared" si="1"/>
        <v/>
      </c>
      <c r="T28" s="193"/>
      <c r="U28" s="194" t="str">
        <f t="shared" si="3"/>
        <v/>
      </c>
      <c r="V28" s="195" t="str">
        <f t="shared" si="2"/>
        <v/>
      </c>
    </row>
    <row r="29" spans="1:22" ht="15" customHeight="1" x14ac:dyDescent="0.25">
      <c r="A29" s="280"/>
      <c r="B29" s="281"/>
      <c r="C29" s="281"/>
      <c r="D29" s="281"/>
      <c r="E29" s="282"/>
      <c r="I29" s="8"/>
      <c r="J29" s="205"/>
      <c r="K29" s="197"/>
      <c r="L29" s="198"/>
      <c r="M29" s="200"/>
      <c r="O29" s="203"/>
      <c r="P29" s="202"/>
      <c r="Q29" s="202"/>
      <c r="R29" s="202"/>
      <c r="S29" s="70" t="str">
        <f t="shared" si="1"/>
        <v/>
      </c>
      <c r="T29" s="193"/>
      <c r="U29" s="194" t="str">
        <f t="shared" si="3"/>
        <v/>
      </c>
      <c r="V29" s="195" t="str">
        <f t="shared" si="2"/>
        <v/>
      </c>
    </row>
    <row r="30" spans="1:22" ht="15" customHeight="1" x14ac:dyDescent="0.25">
      <c r="A30" s="280"/>
      <c r="B30" s="281"/>
      <c r="C30" s="281"/>
      <c r="D30" s="281"/>
      <c r="E30" s="282"/>
      <c r="I30" s="8"/>
      <c r="J30" s="205"/>
      <c r="K30" s="197"/>
      <c r="L30" s="198"/>
      <c r="M30" s="200"/>
      <c r="O30" s="203"/>
      <c r="P30" s="202"/>
      <c r="Q30" s="202"/>
      <c r="R30" s="202"/>
      <c r="S30" s="70" t="str">
        <f t="shared" si="1"/>
        <v/>
      </c>
      <c r="T30" s="193"/>
      <c r="U30" s="194" t="str">
        <f t="shared" si="3"/>
        <v/>
      </c>
      <c r="V30" s="195" t="str">
        <f t="shared" si="2"/>
        <v/>
      </c>
    </row>
    <row r="31" spans="1:22" ht="15" customHeight="1" x14ac:dyDescent="0.25">
      <c r="A31" s="280"/>
      <c r="B31" s="281"/>
      <c r="C31" s="281"/>
      <c r="D31" s="281"/>
      <c r="E31" s="282"/>
      <c r="I31" s="8"/>
      <c r="J31" s="205"/>
      <c r="K31" s="197"/>
      <c r="L31" s="198"/>
      <c r="M31" s="200"/>
      <c r="O31" s="203"/>
      <c r="P31" s="202"/>
      <c r="Q31" s="202"/>
      <c r="R31" s="202"/>
      <c r="S31" s="70" t="str">
        <f t="shared" si="1"/>
        <v/>
      </c>
      <c r="T31" s="193"/>
      <c r="U31" s="194" t="str">
        <f t="shared" si="3"/>
        <v/>
      </c>
      <c r="V31" s="195" t="str">
        <f t="shared" si="2"/>
        <v/>
      </c>
    </row>
    <row r="32" spans="1:22" ht="15" customHeight="1" x14ac:dyDescent="0.25">
      <c r="A32" s="280"/>
      <c r="B32" s="281"/>
      <c r="C32" s="281"/>
      <c r="D32" s="281"/>
      <c r="E32" s="282"/>
      <c r="J32" s="205"/>
      <c r="K32" s="197"/>
      <c r="L32" s="198"/>
      <c r="M32" s="200"/>
      <c r="O32" s="203"/>
      <c r="P32" s="202"/>
      <c r="Q32" s="202"/>
      <c r="R32" s="202"/>
      <c r="S32" s="70" t="str">
        <f t="shared" si="1"/>
        <v/>
      </c>
      <c r="T32" s="193"/>
      <c r="U32" s="194" t="str">
        <f t="shared" si="3"/>
        <v/>
      </c>
      <c r="V32" s="195" t="str">
        <f t="shared" si="2"/>
        <v/>
      </c>
    </row>
    <row r="33" spans="1:22" ht="15" customHeight="1" x14ac:dyDescent="0.25">
      <c r="A33" s="280"/>
      <c r="B33" s="281"/>
      <c r="C33" s="281"/>
      <c r="D33" s="281"/>
      <c r="E33" s="282"/>
      <c r="J33" s="205"/>
      <c r="K33" s="197"/>
      <c r="L33" s="198"/>
      <c r="M33" s="200"/>
      <c r="O33" s="203"/>
      <c r="P33" s="202"/>
      <c r="Q33" s="202"/>
      <c r="R33" s="202"/>
      <c r="S33" s="70" t="str">
        <f t="shared" si="1"/>
        <v/>
      </c>
      <c r="T33" s="193"/>
      <c r="U33" s="194" t="str">
        <f t="shared" si="3"/>
        <v/>
      </c>
      <c r="V33" s="195" t="str">
        <f t="shared" si="2"/>
        <v/>
      </c>
    </row>
    <row r="34" spans="1:22" ht="15" customHeight="1" thickBot="1" x14ac:dyDescent="0.3">
      <c r="A34" s="283"/>
      <c r="B34" s="284"/>
      <c r="C34" s="284"/>
      <c r="D34" s="284"/>
      <c r="E34" s="285"/>
      <c r="J34" s="205"/>
      <c r="K34" s="197"/>
      <c r="L34" s="198"/>
      <c r="M34" s="200"/>
      <c r="O34" s="203"/>
      <c r="P34" s="202"/>
      <c r="Q34" s="202"/>
      <c r="R34" s="202"/>
      <c r="S34" s="70" t="str">
        <f t="shared" si="1"/>
        <v/>
      </c>
      <c r="T34" s="193"/>
      <c r="U34" s="194" t="str">
        <f t="shared" si="3"/>
        <v/>
      </c>
      <c r="V34" s="195" t="str">
        <f t="shared" si="2"/>
        <v/>
      </c>
    </row>
    <row r="35" spans="1:22" ht="15" customHeight="1" thickTop="1" x14ac:dyDescent="0.25">
      <c r="A35" s="51"/>
      <c r="B35" s="51"/>
      <c r="C35" s="51"/>
      <c r="D35" s="51"/>
      <c r="E35" s="51"/>
      <c r="J35" s="205"/>
      <c r="K35" s="197"/>
      <c r="L35" s="198"/>
      <c r="M35" s="200"/>
      <c r="O35" s="203"/>
      <c r="P35" s="202"/>
      <c r="Q35" s="202"/>
      <c r="R35" s="202"/>
      <c r="S35" s="70" t="str">
        <f t="shared" si="1"/>
        <v/>
      </c>
      <c r="T35" s="193"/>
      <c r="U35" s="194" t="str">
        <f t="shared" si="3"/>
        <v/>
      </c>
      <c r="V35" s="195" t="str">
        <f t="shared" si="2"/>
        <v/>
      </c>
    </row>
    <row r="36" spans="1:22" ht="15" customHeight="1" x14ac:dyDescent="0.25">
      <c r="A36" s="51"/>
      <c r="B36" s="51"/>
      <c r="C36" s="51"/>
      <c r="D36" s="51"/>
      <c r="E36" s="51"/>
      <c r="J36" s="205"/>
      <c r="K36" s="197"/>
      <c r="L36" s="198"/>
      <c r="M36" s="200"/>
      <c r="O36" s="203"/>
      <c r="P36" s="202"/>
      <c r="Q36" s="202"/>
      <c r="R36" s="202"/>
      <c r="S36" s="70" t="str">
        <f t="shared" si="1"/>
        <v/>
      </c>
      <c r="T36" s="193"/>
      <c r="U36" s="194" t="str">
        <f t="shared" si="3"/>
        <v/>
      </c>
      <c r="V36" s="195" t="str">
        <f t="shared" si="2"/>
        <v/>
      </c>
    </row>
    <row r="37" spans="1:22" ht="15" customHeight="1" x14ac:dyDescent="0.25">
      <c r="A37" s="51"/>
      <c r="B37" s="51"/>
      <c r="C37" s="51"/>
      <c r="D37" s="51"/>
      <c r="E37" s="51"/>
      <c r="J37" s="205"/>
      <c r="K37" s="197"/>
      <c r="L37" s="198"/>
      <c r="M37" s="200"/>
      <c r="O37" s="203"/>
      <c r="P37" s="202"/>
      <c r="Q37" s="202"/>
      <c r="R37" s="202"/>
      <c r="S37" s="70" t="str">
        <f t="shared" si="1"/>
        <v/>
      </c>
      <c r="T37" s="193"/>
      <c r="U37" s="194" t="str">
        <f t="shared" si="3"/>
        <v/>
      </c>
      <c r="V37" s="195" t="str">
        <f t="shared" si="2"/>
        <v/>
      </c>
    </row>
    <row r="38" spans="1:22" ht="15" customHeight="1" x14ac:dyDescent="0.25">
      <c r="A38" s="51"/>
      <c r="B38" s="51"/>
      <c r="C38" s="51"/>
      <c r="D38" s="51"/>
      <c r="E38" s="51"/>
      <c r="J38" s="205"/>
      <c r="K38" s="197"/>
      <c r="L38" s="198"/>
      <c r="M38" s="200"/>
      <c r="O38" s="203"/>
      <c r="P38" s="202"/>
      <c r="Q38" s="202"/>
      <c r="R38" s="202"/>
      <c r="S38" s="70" t="str">
        <f t="shared" si="1"/>
        <v/>
      </c>
      <c r="T38" s="193"/>
      <c r="U38" s="194" t="str">
        <f t="shared" si="3"/>
        <v/>
      </c>
      <c r="V38" s="195" t="str">
        <f t="shared" si="2"/>
        <v/>
      </c>
    </row>
    <row r="39" spans="1:22" x14ac:dyDescent="0.25">
      <c r="A39" s="51"/>
      <c r="B39" s="51"/>
      <c r="C39" s="51"/>
      <c r="D39" s="51"/>
      <c r="E39" s="51"/>
      <c r="J39" s="205"/>
      <c r="K39" s="197"/>
      <c r="L39" s="198"/>
      <c r="M39" s="200"/>
      <c r="O39" s="203"/>
      <c r="P39" s="202"/>
      <c r="Q39" s="202"/>
      <c r="R39" s="202"/>
      <c r="S39" s="70" t="str">
        <f t="shared" si="1"/>
        <v/>
      </c>
      <c r="T39" s="193"/>
      <c r="U39" s="194" t="str">
        <f t="shared" si="3"/>
        <v/>
      </c>
      <c r="V39" s="195" t="str">
        <f t="shared" si="2"/>
        <v/>
      </c>
    </row>
    <row r="40" spans="1:22" x14ac:dyDescent="0.25">
      <c r="A40" s="51"/>
      <c r="B40" s="51"/>
      <c r="C40" s="51"/>
      <c r="D40" s="51"/>
      <c r="E40" s="51"/>
      <c r="J40" s="205"/>
      <c r="K40" s="197"/>
      <c r="L40" s="198"/>
      <c r="M40" s="200"/>
      <c r="O40" s="203"/>
      <c r="P40" s="202"/>
      <c r="Q40" s="202"/>
      <c r="R40" s="202"/>
      <c r="S40" s="70" t="str">
        <f t="shared" si="1"/>
        <v/>
      </c>
      <c r="T40" s="193"/>
      <c r="U40" s="194" t="str">
        <f t="shared" si="3"/>
        <v/>
      </c>
      <c r="V40" s="195" t="str">
        <f t="shared" si="2"/>
        <v/>
      </c>
    </row>
    <row r="41" spans="1:22" x14ac:dyDescent="0.25">
      <c r="A41" s="51"/>
      <c r="B41" s="51"/>
      <c r="C41" s="51"/>
      <c r="D41" s="51"/>
      <c r="E41" s="51"/>
      <c r="J41" s="205"/>
      <c r="K41" s="197"/>
      <c r="L41" s="198"/>
      <c r="M41" s="200"/>
      <c r="O41" s="203"/>
      <c r="P41" s="202"/>
      <c r="Q41" s="202"/>
      <c r="R41" s="202"/>
      <c r="S41" s="70" t="str">
        <f t="shared" si="1"/>
        <v/>
      </c>
      <c r="T41" s="193"/>
      <c r="U41" s="194" t="str">
        <f t="shared" si="3"/>
        <v/>
      </c>
      <c r="V41" s="195" t="str">
        <f t="shared" si="2"/>
        <v/>
      </c>
    </row>
    <row r="42" spans="1:22" x14ac:dyDescent="0.25">
      <c r="A42" s="51"/>
      <c r="B42" s="51"/>
      <c r="C42" s="51"/>
      <c r="D42" s="51"/>
      <c r="E42" s="51"/>
      <c r="J42" s="205"/>
      <c r="K42" s="197"/>
      <c r="L42" s="198"/>
      <c r="M42" s="200"/>
      <c r="O42" s="203"/>
      <c r="P42" s="202"/>
      <c r="Q42" s="202"/>
      <c r="R42" s="202"/>
      <c r="S42" s="70" t="str">
        <f t="shared" si="1"/>
        <v/>
      </c>
      <c r="T42" s="193"/>
      <c r="U42" s="194" t="str">
        <f t="shared" si="3"/>
        <v/>
      </c>
      <c r="V42" s="195" t="str">
        <f t="shared" si="2"/>
        <v/>
      </c>
    </row>
    <row r="43" spans="1:22" x14ac:dyDescent="0.25">
      <c r="A43" s="51"/>
      <c r="B43" s="51"/>
      <c r="C43" s="51"/>
      <c r="D43" s="51"/>
      <c r="E43" s="51"/>
      <c r="J43" s="205"/>
      <c r="K43" s="197"/>
      <c r="L43" s="198"/>
      <c r="M43" s="200"/>
      <c r="O43" s="203"/>
      <c r="P43" s="202"/>
      <c r="Q43" s="202"/>
      <c r="R43" s="202"/>
      <c r="S43" s="70" t="str">
        <f t="shared" si="1"/>
        <v/>
      </c>
      <c r="T43" s="193"/>
      <c r="U43" s="194" t="str">
        <f t="shared" si="3"/>
        <v/>
      </c>
      <c r="V43" s="195" t="str">
        <f t="shared" si="2"/>
        <v/>
      </c>
    </row>
    <row r="44" spans="1:22" x14ac:dyDescent="0.25">
      <c r="A44" s="51"/>
      <c r="B44" s="51"/>
      <c r="C44" s="51"/>
      <c r="D44" s="51"/>
      <c r="E44" s="51"/>
      <c r="J44" s="205"/>
      <c r="K44" s="197"/>
      <c r="L44" s="198"/>
      <c r="M44" s="200"/>
      <c r="O44" s="203"/>
      <c r="P44" s="202"/>
      <c r="Q44" s="202"/>
      <c r="R44" s="202"/>
      <c r="S44" s="70" t="str">
        <f t="shared" si="1"/>
        <v/>
      </c>
      <c r="T44" s="193"/>
      <c r="U44" s="194" t="str">
        <f t="shared" si="3"/>
        <v/>
      </c>
      <c r="V44" s="195" t="str">
        <f t="shared" si="2"/>
        <v/>
      </c>
    </row>
    <row r="45" spans="1:22" x14ac:dyDescent="0.25">
      <c r="A45" s="51"/>
      <c r="B45" s="51"/>
      <c r="C45" s="51"/>
      <c r="D45" s="51"/>
      <c r="E45" s="51"/>
      <c r="J45" s="205"/>
      <c r="K45" s="197"/>
      <c r="L45" s="198"/>
      <c r="M45" s="200"/>
      <c r="O45" s="203"/>
      <c r="P45" s="202"/>
      <c r="Q45" s="202"/>
      <c r="R45" s="202"/>
      <c r="S45" s="70" t="str">
        <f t="shared" si="1"/>
        <v/>
      </c>
      <c r="T45" s="193"/>
      <c r="U45" s="194" t="str">
        <f t="shared" si="3"/>
        <v/>
      </c>
      <c r="V45" s="195" t="str">
        <f t="shared" si="2"/>
        <v/>
      </c>
    </row>
    <row r="46" spans="1:22" x14ac:dyDescent="0.25">
      <c r="A46" s="51"/>
      <c r="B46" s="51"/>
      <c r="C46" s="51"/>
      <c r="D46" s="51"/>
      <c r="E46" s="51"/>
      <c r="J46" s="205"/>
      <c r="K46" s="197"/>
      <c r="L46" s="198"/>
      <c r="M46" s="200"/>
      <c r="O46" s="203"/>
      <c r="P46" s="202"/>
      <c r="Q46" s="202"/>
      <c r="R46" s="202"/>
      <c r="S46" s="70" t="str">
        <f t="shared" si="1"/>
        <v/>
      </c>
      <c r="T46" s="193"/>
      <c r="U46" s="194" t="str">
        <f t="shared" si="3"/>
        <v/>
      </c>
      <c r="V46" s="195" t="str">
        <f t="shared" si="2"/>
        <v/>
      </c>
    </row>
    <row r="47" spans="1:22" x14ac:dyDescent="0.25">
      <c r="A47" s="51"/>
      <c r="B47" s="51"/>
      <c r="C47" s="51"/>
      <c r="D47" s="51"/>
      <c r="E47" s="51"/>
      <c r="J47" s="205"/>
      <c r="K47" s="197"/>
      <c r="L47" s="198"/>
      <c r="M47" s="200"/>
      <c r="O47" s="203"/>
      <c r="P47" s="202"/>
      <c r="Q47" s="202"/>
      <c r="R47" s="202"/>
      <c r="S47" s="70" t="str">
        <f t="shared" si="1"/>
        <v/>
      </c>
      <c r="T47" s="193"/>
      <c r="U47" s="194" t="str">
        <f t="shared" si="3"/>
        <v/>
      </c>
      <c r="V47" s="195" t="str">
        <f t="shared" si="2"/>
        <v/>
      </c>
    </row>
    <row r="48" spans="1:22" x14ac:dyDescent="0.25">
      <c r="A48" s="51"/>
      <c r="B48" s="51"/>
      <c r="C48" s="51"/>
      <c r="D48" s="51"/>
      <c r="E48" s="51"/>
      <c r="J48" s="205"/>
      <c r="K48" s="197"/>
      <c r="L48" s="198"/>
      <c r="M48" s="200"/>
      <c r="O48" s="203"/>
      <c r="P48" s="202"/>
      <c r="Q48" s="202"/>
      <c r="R48" s="202"/>
      <c r="S48" s="70" t="str">
        <f t="shared" si="1"/>
        <v/>
      </c>
      <c r="T48" s="193"/>
      <c r="U48" s="194" t="str">
        <f t="shared" si="3"/>
        <v/>
      </c>
      <c r="V48" s="195" t="str">
        <f t="shared" si="2"/>
        <v/>
      </c>
    </row>
    <row r="49" spans="1:22" x14ac:dyDescent="0.25">
      <c r="A49" s="51"/>
      <c r="B49" s="51"/>
      <c r="C49" s="51"/>
      <c r="D49" s="51"/>
      <c r="E49" s="51"/>
      <c r="J49" s="205"/>
      <c r="K49" s="197"/>
      <c r="L49" s="198"/>
      <c r="M49" s="200"/>
      <c r="O49" s="203"/>
      <c r="P49" s="202"/>
      <c r="Q49" s="202"/>
      <c r="R49" s="202"/>
      <c r="S49" s="70" t="str">
        <f t="shared" si="1"/>
        <v/>
      </c>
      <c r="T49" s="193"/>
      <c r="U49" s="194" t="str">
        <f t="shared" si="3"/>
        <v/>
      </c>
      <c r="V49" s="195" t="str">
        <f t="shared" si="2"/>
        <v/>
      </c>
    </row>
    <row r="50" spans="1:22" x14ac:dyDescent="0.25">
      <c r="A50" s="51"/>
      <c r="B50" s="51"/>
      <c r="C50" s="51"/>
      <c r="D50" s="51"/>
      <c r="E50" s="51"/>
      <c r="J50" s="205"/>
      <c r="K50" s="197"/>
      <c r="L50" s="198"/>
      <c r="M50" s="200"/>
      <c r="O50" s="203"/>
      <c r="P50" s="202"/>
      <c r="Q50" s="202"/>
      <c r="R50" s="202"/>
      <c r="S50" s="70" t="str">
        <f t="shared" si="1"/>
        <v/>
      </c>
      <c r="T50" s="193"/>
      <c r="U50" s="194" t="str">
        <f t="shared" si="3"/>
        <v/>
      </c>
      <c r="V50" s="195" t="str">
        <f t="shared" si="2"/>
        <v/>
      </c>
    </row>
    <row r="51" spans="1:22" x14ac:dyDescent="0.25">
      <c r="A51" s="51"/>
      <c r="B51" s="51"/>
      <c r="C51" s="51"/>
      <c r="D51" s="51"/>
      <c r="E51" s="51"/>
      <c r="J51" s="205"/>
      <c r="K51" s="197"/>
      <c r="L51" s="198"/>
      <c r="M51" s="200"/>
      <c r="O51" s="203"/>
      <c r="P51" s="202"/>
      <c r="Q51" s="202"/>
      <c r="R51" s="202"/>
      <c r="S51" s="70" t="str">
        <f t="shared" si="1"/>
        <v/>
      </c>
      <c r="T51" s="193"/>
      <c r="U51" s="194" t="str">
        <f t="shared" si="3"/>
        <v/>
      </c>
      <c r="V51" s="195" t="str">
        <f t="shared" si="2"/>
        <v/>
      </c>
    </row>
    <row r="52" spans="1:22" x14ac:dyDescent="0.25">
      <c r="A52" s="51"/>
      <c r="B52" s="51"/>
      <c r="C52" s="51"/>
      <c r="D52" s="51"/>
      <c r="E52" s="51"/>
      <c r="J52" s="205"/>
      <c r="K52" s="197"/>
      <c r="L52" s="198"/>
      <c r="M52" s="200"/>
      <c r="O52" s="203"/>
      <c r="P52" s="202"/>
      <c r="Q52" s="202"/>
      <c r="R52" s="202"/>
      <c r="S52" s="70" t="str">
        <f t="shared" si="1"/>
        <v/>
      </c>
      <c r="T52" s="193"/>
      <c r="U52" s="194" t="str">
        <f t="shared" si="3"/>
        <v/>
      </c>
      <c r="V52" s="195" t="str">
        <f t="shared" si="2"/>
        <v/>
      </c>
    </row>
    <row r="53" spans="1:22" x14ac:dyDescent="0.25">
      <c r="A53" s="51"/>
      <c r="B53" s="51"/>
      <c r="C53" s="51"/>
      <c r="D53" s="51"/>
      <c r="E53" s="51"/>
      <c r="J53" s="205"/>
      <c r="K53" s="197"/>
      <c r="L53" s="198"/>
      <c r="M53" s="200"/>
      <c r="O53" s="203"/>
      <c r="P53" s="202"/>
      <c r="Q53" s="202"/>
      <c r="R53" s="202"/>
      <c r="S53" s="70" t="str">
        <f t="shared" si="1"/>
        <v/>
      </c>
      <c r="T53" s="193"/>
      <c r="U53" s="194" t="str">
        <f t="shared" si="3"/>
        <v/>
      </c>
      <c r="V53" s="195" t="str">
        <f t="shared" si="2"/>
        <v/>
      </c>
    </row>
    <row r="54" spans="1:22" x14ac:dyDescent="0.25">
      <c r="A54" s="51"/>
      <c r="B54" s="51"/>
      <c r="C54" s="51"/>
      <c r="D54" s="51"/>
      <c r="E54" s="51"/>
      <c r="J54" s="205"/>
      <c r="K54" s="197"/>
      <c r="L54" s="198"/>
      <c r="M54" s="200"/>
      <c r="O54" s="203"/>
      <c r="P54" s="202"/>
      <c r="Q54" s="202"/>
      <c r="R54" s="202"/>
      <c r="S54" s="70" t="str">
        <f t="shared" si="1"/>
        <v/>
      </c>
      <c r="T54" s="193"/>
      <c r="U54" s="194" t="str">
        <f t="shared" si="3"/>
        <v/>
      </c>
      <c r="V54" s="195" t="str">
        <f t="shared" si="2"/>
        <v/>
      </c>
    </row>
    <row r="55" spans="1:22" x14ac:dyDescent="0.25">
      <c r="A55" s="51"/>
      <c r="B55" s="51"/>
      <c r="C55" s="51"/>
      <c r="D55" s="51"/>
      <c r="E55" s="51"/>
      <c r="J55" s="205"/>
      <c r="K55" s="197"/>
      <c r="L55" s="198"/>
      <c r="M55" s="200"/>
      <c r="O55" s="203"/>
      <c r="P55" s="202"/>
      <c r="Q55" s="202"/>
      <c r="R55" s="202"/>
      <c r="S55" s="70" t="str">
        <f t="shared" si="1"/>
        <v/>
      </c>
      <c r="T55" s="193"/>
      <c r="U55" s="194" t="str">
        <f t="shared" si="3"/>
        <v/>
      </c>
      <c r="V55" s="195" t="str">
        <f t="shared" si="2"/>
        <v/>
      </c>
    </row>
    <row r="56" spans="1:22" x14ac:dyDescent="0.25">
      <c r="A56" s="8"/>
      <c r="B56" s="8"/>
      <c r="C56" s="8"/>
      <c r="D56" s="8"/>
      <c r="E56" s="8"/>
      <c r="J56" s="205"/>
      <c r="K56" s="197"/>
      <c r="L56" s="198"/>
      <c r="M56" s="200"/>
      <c r="O56" s="203"/>
      <c r="P56" s="202"/>
      <c r="Q56" s="202"/>
      <c r="R56" s="202"/>
      <c r="S56" s="70" t="str">
        <f t="shared" si="1"/>
        <v/>
      </c>
      <c r="T56" s="193"/>
      <c r="U56" s="194" t="str">
        <f t="shared" si="3"/>
        <v/>
      </c>
      <c r="V56" s="195" t="str">
        <f t="shared" si="2"/>
        <v/>
      </c>
    </row>
    <row r="57" spans="1:22" x14ac:dyDescent="0.25">
      <c r="A57" s="8"/>
      <c r="B57" s="8"/>
      <c r="C57" s="8"/>
      <c r="D57" s="8"/>
      <c r="E57" s="8"/>
      <c r="J57" s="205"/>
      <c r="K57" s="197"/>
      <c r="L57" s="198"/>
      <c r="M57" s="200"/>
      <c r="O57" s="203"/>
      <c r="P57" s="202"/>
      <c r="Q57" s="202"/>
      <c r="R57" s="202"/>
      <c r="S57" s="70" t="str">
        <f t="shared" si="1"/>
        <v/>
      </c>
      <c r="T57" s="193"/>
      <c r="U57" s="194" t="str">
        <f t="shared" si="3"/>
        <v/>
      </c>
      <c r="V57" s="195" t="str">
        <f t="shared" si="2"/>
        <v/>
      </c>
    </row>
    <row r="58" spans="1:22" x14ac:dyDescent="0.25">
      <c r="J58" s="205"/>
      <c r="K58" s="197"/>
      <c r="L58" s="198"/>
      <c r="M58" s="200"/>
      <c r="O58" s="203"/>
      <c r="P58" s="202"/>
      <c r="Q58" s="202"/>
      <c r="R58" s="202"/>
      <c r="S58" s="70" t="str">
        <f t="shared" si="1"/>
        <v/>
      </c>
      <c r="T58" s="193"/>
      <c r="U58" s="194" t="str">
        <f t="shared" si="3"/>
        <v/>
      </c>
      <c r="V58" s="195" t="str">
        <f t="shared" si="2"/>
        <v/>
      </c>
    </row>
    <row r="59" spans="1:22" x14ac:dyDescent="0.25">
      <c r="J59" s="205"/>
      <c r="K59" s="197"/>
      <c r="L59" s="198"/>
      <c r="M59" s="200"/>
      <c r="O59" s="203"/>
      <c r="P59" s="202"/>
      <c r="Q59" s="202"/>
      <c r="R59" s="202"/>
      <c r="S59" s="70" t="str">
        <f t="shared" si="1"/>
        <v/>
      </c>
      <c r="T59" s="193"/>
      <c r="U59" s="194" t="str">
        <f t="shared" si="3"/>
        <v/>
      </c>
      <c r="V59" s="195" t="str">
        <f t="shared" si="2"/>
        <v/>
      </c>
    </row>
    <row r="60" spans="1:22" x14ac:dyDescent="0.25">
      <c r="J60" s="205"/>
      <c r="K60" s="197"/>
      <c r="L60" s="198"/>
      <c r="M60" s="200"/>
      <c r="O60" s="203"/>
      <c r="P60" s="202"/>
      <c r="Q60" s="202"/>
      <c r="R60" s="202"/>
      <c r="S60" s="70" t="str">
        <f t="shared" si="1"/>
        <v/>
      </c>
      <c r="T60" s="193"/>
      <c r="U60" s="194" t="str">
        <f t="shared" si="3"/>
        <v/>
      </c>
      <c r="V60" s="195" t="str">
        <f t="shared" si="2"/>
        <v/>
      </c>
    </row>
    <row r="61" spans="1:22" x14ac:dyDescent="0.25">
      <c r="J61" s="205"/>
      <c r="K61" s="197"/>
      <c r="L61" s="198"/>
      <c r="M61" s="200"/>
      <c r="O61" s="203"/>
      <c r="P61" s="202"/>
      <c r="Q61" s="202"/>
      <c r="R61" s="202"/>
      <c r="S61" s="70" t="str">
        <f t="shared" si="1"/>
        <v/>
      </c>
      <c r="T61" s="193"/>
      <c r="U61" s="194" t="str">
        <f t="shared" si="3"/>
        <v/>
      </c>
      <c r="V61" s="195" t="str">
        <f t="shared" si="2"/>
        <v/>
      </c>
    </row>
    <row r="62" spans="1:22" x14ac:dyDescent="0.25">
      <c r="J62" s="205"/>
      <c r="K62" s="197"/>
      <c r="L62" s="198"/>
      <c r="M62" s="200"/>
      <c r="O62" s="203"/>
      <c r="P62" s="202"/>
      <c r="Q62" s="202"/>
      <c r="R62" s="202"/>
      <c r="S62" s="70" t="str">
        <f t="shared" si="1"/>
        <v/>
      </c>
      <c r="T62" s="193"/>
      <c r="U62" s="194" t="str">
        <f t="shared" si="3"/>
        <v/>
      </c>
      <c r="V62" s="195" t="str">
        <f t="shared" si="2"/>
        <v/>
      </c>
    </row>
    <row r="63" spans="1:22" x14ac:dyDescent="0.25">
      <c r="J63" s="205"/>
      <c r="K63" s="197"/>
      <c r="L63" s="198"/>
      <c r="M63" s="200"/>
      <c r="O63" s="203"/>
      <c r="P63" s="202"/>
      <c r="Q63" s="202"/>
      <c r="R63" s="202"/>
      <c r="S63" s="70" t="str">
        <f t="shared" si="1"/>
        <v/>
      </c>
      <c r="T63" s="193"/>
      <c r="U63" s="194" t="str">
        <f t="shared" si="3"/>
        <v/>
      </c>
      <c r="V63" s="195" t="str">
        <f t="shared" si="2"/>
        <v/>
      </c>
    </row>
    <row r="64" spans="1:22" x14ac:dyDescent="0.25">
      <c r="J64" s="205"/>
      <c r="K64" s="197"/>
      <c r="L64" s="198"/>
      <c r="M64" s="200"/>
      <c r="O64" s="203"/>
      <c r="P64" s="202"/>
      <c r="Q64" s="202"/>
      <c r="R64" s="202"/>
      <c r="S64" s="70" t="str">
        <f t="shared" si="1"/>
        <v/>
      </c>
      <c r="T64" s="193"/>
      <c r="U64" s="194" t="str">
        <f t="shared" si="3"/>
        <v/>
      </c>
      <c r="V64" s="195" t="str">
        <f t="shared" si="2"/>
        <v/>
      </c>
    </row>
    <row r="65" spans="10:22" x14ac:dyDescent="0.25">
      <c r="J65" s="205"/>
      <c r="K65" s="197"/>
      <c r="L65" s="198"/>
      <c r="M65" s="200"/>
      <c r="O65" s="203"/>
      <c r="P65" s="202"/>
      <c r="Q65" s="202"/>
      <c r="R65" s="202"/>
      <c r="S65" s="70" t="str">
        <f t="shared" si="1"/>
        <v/>
      </c>
      <c r="T65" s="193"/>
      <c r="U65" s="194" t="str">
        <f t="shared" si="3"/>
        <v/>
      </c>
      <c r="V65" s="195" t="str">
        <f t="shared" si="2"/>
        <v/>
      </c>
    </row>
    <row r="66" spans="10:22" x14ac:dyDescent="0.25">
      <c r="J66" s="205"/>
      <c r="K66" s="197"/>
      <c r="L66" s="198"/>
      <c r="M66" s="200"/>
      <c r="O66" s="203"/>
      <c r="P66" s="202"/>
      <c r="Q66" s="202"/>
      <c r="R66" s="202"/>
      <c r="S66" s="70" t="str">
        <f t="shared" si="1"/>
        <v/>
      </c>
      <c r="T66" s="193"/>
      <c r="U66" s="194" t="str">
        <f t="shared" si="3"/>
        <v/>
      </c>
      <c r="V66" s="195" t="str">
        <f t="shared" si="2"/>
        <v/>
      </c>
    </row>
    <row r="67" spans="10:22" x14ac:dyDescent="0.25">
      <c r="J67" s="205"/>
      <c r="K67" s="197"/>
      <c r="L67" s="198"/>
      <c r="M67" s="200"/>
      <c r="O67" s="203"/>
      <c r="P67" s="202"/>
      <c r="Q67" s="202"/>
      <c r="R67" s="202"/>
      <c r="S67" s="70" t="str">
        <f t="shared" si="1"/>
        <v/>
      </c>
      <c r="T67" s="193"/>
      <c r="U67" s="194" t="str">
        <f t="shared" si="3"/>
        <v/>
      </c>
      <c r="V67" s="195" t="str">
        <f t="shared" si="2"/>
        <v/>
      </c>
    </row>
    <row r="68" spans="10:22" x14ac:dyDescent="0.25">
      <c r="J68" s="205"/>
      <c r="K68" s="197"/>
      <c r="L68" s="198"/>
      <c r="M68" s="200"/>
      <c r="O68" s="203"/>
      <c r="P68" s="202"/>
      <c r="Q68" s="202"/>
      <c r="R68" s="202"/>
      <c r="S68" s="70" t="str">
        <f t="shared" si="1"/>
        <v/>
      </c>
      <c r="T68" s="193"/>
      <c r="U68" s="194" t="str">
        <f t="shared" si="3"/>
        <v/>
      </c>
      <c r="V68" s="195" t="str">
        <f t="shared" si="2"/>
        <v/>
      </c>
    </row>
    <row r="69" spans="10:22" x14ac:dyDescent="0.25">
      <c r="J69" s="205"/>
      <c r="K69" s="197"/>
      <c r="L69" s="198"/>
      <c r="M69" s="200"/>
      <c r="O69" s="203"/>
      <c r="P69" s="202"/>
      <c r="Q69" s="202"/>
      <c r="R69" s="202"/>
      <c r="S69" s="70" t="str">
        <f t="shared" si="1"/>
        <v/>
      </c>
      <c r="T69" s="193"/>
      <c r="U69" s="194" t="str">
        <f t="shared" si="3"/>
        <v/>
      </c>
      <c r="V69" s="195" t="str">
        <f t="shared" si="2"/>
        <v/>
      </c>
    </row>
    <row r="70" spans="10:22" x14ac:dyDescent="0.25">
      <c r="J70" s="205"/>
      <c r="K70" s="197"/>
      <c r="L70" s="198"/>
      <c r="M70" s="200"/>
      <c r="O70" s="203"/>
      <c r="P70" s="202"/>
      <c r="Q70" s="202"/>
      <c r="R70" s="202"/>
      <c r="S70" s="70" t="str">
        <f t="shared" ref="S70:S99" si="4">IF(O70&gt;0,O70,IF(AND(ISNUMBER(P70),ISNUMBER(Q70),ISNUMBER(R70)),((R70-P70)/(Q70-P70))*100,""))</f>
        <v/>
      </c>
      <c r="T70" s="193"/>
      <c r="U70" s="194" t="str">
        <f t="shared" ref="U70:U99" si="5">IF(K70="","",IF(M70="","",M70/$L70*100))</f>
        <v/>
      </c>
      <c r="V70" s="195" t="str">
        <f t="shared" ref="V70:V99" si="6">IF(U70="","",IF(ISNUMBER(S70),U70*(S70/100),U70*(18/100)))</f>
        <v/>
      </c>
    </row>
    <row r="71" spans="10:22" x14ac:dyDescent="0.25">
      <c r="J71" s="205"/>
      <c r="K71" s="197"/>
      <c r="L71" s="198"/>
      <c r="M71" s="200"/>
      <c r="O71" s="203"/>
      <c r="P71" s="202"/>
      <c r="Q71" s="202"/>
      <c r="R71" s="202"/>
      <c r="S71" s="70" t="str">
        <f t="shared" si="4"/>
        <v/>
      </c>
      <c r="T71" s="193"/>
      <c r="U71" s="194" t="str">
        <f t="shared" si="5"/>
        <v/>
      </c>
      <c r="V71" s="195" t="str">
        <f t="shared" si="6"/>
        <v/>
      </c>
    </row>
    <row r="72" spans="10:22" x14ac:dyDescent="0.25">
      <c r="J72" s="205"/>
      <c r="K72" s="197"/>
      <c r="L72" s="198"/>
      <c r="M72" s="200"/>
      <c r="O72" s="203"/>
      <c r="P72" s="202"/>
      <c r="Q72" s="202"/>
      <c r="R72" s="202"/>
      <c r="S72" s="70" t="str">
        <f t="shared" si="4"/>
        <v/>
      </c>
      <c r="T72" s="193"/>
      <c r="U72" s="194" t="str">
        <f t="shared" si="5"/>
        <v/>
      </c>
      <c r="V72" s="195" t="str">
        <f t="shared" si="6"/>
        <v/>
      </c>
    </row>
    <row r="73" spans="10:22" x14ac:dyDescent="0.25">
      <c r="J73" s="205"/>
      <c r="K73" s="197"/>
      <c r="L73" s="198"/>
      <c r="M73" s="200"/>
      <c r="O73" s="203"/>
      <c r="P73" s="202"/>
      <c r="Q73" s="202"/>
      <c r="R73" s="202"/>
      <c r="S73" s="70" t="str">
        <f t="shared" si="4"/>
        <v/>
      </c>
      <c r="T73" s="193"/>
      <c r="U73" s="194" t="str">
        <f t="shared" si="5"/>
        <v/>
      </c>
      <c r="V73" s="195" t="str">
        <f t="shared" si="6"/>
        <v/>
      </c>
    </row>
    <row r="74" spans="10:22" x14ac:dyDescent="0.25">
      <c r="J74" s="205"/>
      <c r="K74" s="197"/>
      <c r="L74" s="198"/>
      <c r="M74" s="200"/>
      <c r="O74" s="203"/>
      <c r="P74" s="202"/>
      <c r="Q74" s="202"/>
      <c r="R74" s="202"/>
      <c r="S74" s="70" t="str">
        <f t="shared" si="4"/>
        <v/>
      </c>
      <c r="T74" s="193"/>
      <c r="U74" s="194" t="str">
        <f t="shared" si="5"/>
        <v/>
      </c>
      <c r="V74" s="195" t="str">
        <f t="shared" si="6"/>
        <v/>
      </c>
    </row>
    <row r="75" spans="10:22" x14ac:dyDescent="0.25">
      <c r="J75" s="205"/>
      <c r="K75" s="197"/>
      <c r="L75" s="198"/>
      <c r="M75" s="200"/>
      <c r="O75" s="203"/>
      <c r="P75" s="202"/>
      <c r="Q75" s="202"/>
      <c r="R75" s="202"/>
      <c r="S75" s="70" t="str">
        <f t="shared" si="4"/>
        <v/>
      </c>
      <c r="T75" s="193"/>
      <c r="U75" s="194" t="str">
        <f t="shared" si="5"/>
        <v/>
      </c>
      <c r="V75" s="195" t="str">
        <f t="shared" si="6"/>
        <v/>
      </c>
    </row>
    <row r="76" spans="10:22" x14ac:dyDescent="0.25">
      <c r="J76" s="205"/>
      <c r="K76" s="197"/>
      <c r="L76" s="198"/>
      <c r="M76" s="200"/>
      <c r="O76" s="203"/>
      <c r="P76" s="202"/>
      <c r="Q76" s="202"/>
      <c r="R76" s="202"/>
      <c r="S76" s="70" t="str">
        <f t="shared" si="4"/>
        <v/>
      </c>
      <c r="T76" s="193"/>
      <c r="U76" s="194" t="str">
        <f t="shared" si="5"/>
        <v/>
      </c>
      <c r="V76" s="195" t="str">
        <f t="shared" si="6"/>
        <v/>
      </c>
    </row>
    <row r="77" spans="10:22" x14ac:dyDescent="0.25">
      <c r="J77" s="205"/>
      <c r="K77" s="197"/>
      <c r="L77" s="198"/>
      <c r="M77" s="200"/>
      <c r="O77" s="203"/>
      <c r="P77" s="202"/>
      <c r="Q77" s="202"/>
      <c r="R77" s="202"/>
      <c r="S77" s="70" t="str">
        <f t="shared" si="4"/>
        <v/>
      </c>
      <c r="T77" s="193"/>
      <c r="U77" s="194" t="str">
        <f t="shared" si="5"/>
        <v/>
      </c>
      <c r="V77" s="195" t="str">
        <f t="shared" si="6"/>
        <v/>
      </c>
    </row>
    <row r="78" spans="10:22" x14ac:dyDescent="0.25">
      <c r="J78" s="205"/>
      <c r="K78" s="197"/>
      <c r="L78" s="198"/>
      <c r="M78" s="200"/>
      <c r="O78" s="203"/>
      <c r="P78" s="202"/>
      <c r="Q78" s="202"/>
      <c r="R78" s="202"/>
      <c r="S78" s="70" t="str">
        <f t="shared" si="4"/>
        <v/>
      </c>
      <c r="T78" s="193"/>
      <c r="U78" s="194" t="str">
        <f t="shared" si="5"/>
        <v/>
      </c>
      <c r="V78" s="195" t="str">
        <f t="shared" si="6"/>
        <v/>
      </c>
    </row>
    <row r="79" spans="10:22" x14ac:dyDescent="0.25">
      <c r="J79" s="205"/>
      <c r="K79" s="197"/>
      <c r="L79" s="198"/>
      <c r="M79" s="200"/>
      <c r="O79" s="203"/>
      <c r="P79" s="202"/>
      <c r="Q79" s="202"/>
      <c r="R79" s="202"/>
      <c r="S79" s="70" t="str">
        <f t="shared" si="4"/>
        <v/>
      </c>
      <c r="T79" s="193"/>
      <c r="U79" s="194" t="str">
        <f t="shared" si="5"/>
        <v/>
      </c>
      <c r="V79" s="195" t="str">
        <f t="shared" si="6"/>
        <v/>
      </c>
    </row>
    <row r="80" spans="10:22" x14ac:dyDescent="0.25">
      <c r="J80" s="205"/>
      <c r="K80" s="197"/>
      <c r="L80" s="198"/>
      <c r="M80" s="200"/>
      <c r="O80" s="203"/>
      <c r="P80" s="202"/>
      <c r="Q80" s="202"/>
      <c r="R80" s="202"/>
      <c r="S80" s="70" t="str">
        <f t="shared" si="4"/>
        <v/>
      </c>
      <c r="T80" s="193"/>
      <c r="U80" s="194" t="str">
        <f t="shared" si="5"/>
        <v/>
      </c>
      <c r="V80" s="195" t="str">
        <f t="shared" si="6"/>
        <v/>
      </c>
    </row>
    <row r="81" spans="10:22" x14ac:dyDescent="0.25">
      <c r="J81" s="205"/>
      <c r="K81" s="197"/>
      <c r="L81" s="198"/>
      <c r="M81" s="200"/>
      <c r="O81" s="203"/>
      <c r="P81" s="202"/>
      <c r="Q81" s="202"/>
      <c r="R81" s="202"/>
      <c r="S81" s="70" t="str">
        <f t="shared" si="4"/>
        <v/>
      </c>
      <c r="T81" s="193"/>
      <c r="U81" s="194" t="str">
        <f t="shared" si="5"/>
        <v/>
      </c>
      <c r="V81" s="195" t="str">
        <f t="shared" si="6"/>
        <v/>
      </c>
    </row>
    <row r="82" spans="10:22" x14ac:dyDescent="0.25">
      <c r="J82" s="205"/>
      <c r="K82" s="197"/>
      <c r="L82" s="198"/>
      <c r="M82" s="200"/>
      <c r="O82" s="203"/>
      <c r="P82" s="202"/>
      <c r="Q82" s="202"/>
      <c r="R82" s="202"/>
      <c r="S82" s="70" t="str">
        <f t="shared" si="4"/>
        <v/>
      </c>
      <c r="T82" s="193"/>
      <c r="U82" s="194" t="str">
        <f t="shared" si="5"/>
        <v/>
      </c>
      <c r="V82" s="195" t="str">
        <f t="shared" si="6"/>
        <v/>
      </c>
    </row>
    <row r="83" spans="10:22" x14ac:dyDescent="0.25">
      <c r="J83" s="205"/>
      <c r="K83" s="197"/>
      <c r="L83" s="198"/>
      <c r="M83" s="200"/>
      <c r="O83" s="203"/>
      <c r="P83" s="202"/>
      <c r="Q83" s="202"/>
      <c r="R83" s="202"/>
      <c r="S83" s="70" t="str">
        <f t="shared" si="4"/>
        <v/>
      </c>
      <c r="T83" s="193"/>
      <c r="U83" s="194" t="str">
        <f t="shared" si="5"/>
        <v/>
      </c>
      <c r="V83" s="195" t="str">
        <f t="shared" si="6"/>
        <v/>
      </c>
    </row>
    <row r="84" spans="10:22" x14ac:dyDescent="0.25">
      <c r="J84" s="205"/>
      <c r="K84" s="197"/>
      <c r="L84" s="198"/>
      <c r="M84" s="200"/>
      <c r="O84" s="203"/>
      <c r="P84" s="202"/>
      <c r="Q84" s="202"/>
      <c r="R84" s="202"/>
      <c r="S84" s="70" t="str">
        <f t="shared" si="4"/>
        <v/>
      </c>
      <c r="T84" s="193"/>
      <c r="U84" s="194" t="str">
        <f t="shared" si="5"/>
        <v/>
      </c>
      <c r="V84" s="195" t="str">
        <f t="shared" si="6"/>
        <v/>
      </c>
    </row>
    <row r="85" spans="10:22" x14ac:dyDescent="0.25">
      <c r="J85" s="205"/>
      <c r="K85" s="197"/>
      <c r="L85" s="198"/>
      <c r="M85" s="200"/>
      <c r="O85" s="203"/>
      <c r="P85" s="202"/>
      <c r="Q85" s="202"/>
      <c r="R85" s="202"/>
      <c r="S85" s="70" t="str">
        <f t="shared" si="4"/>
        <v/>
      </c>
      <c r="T85" s="193"/>
      <c r="U85" s="194" t="str">
        <f t="shared" si="5"/>
        <v/>
      </c>
      <c r="V85" s="195" t="str">
        <f t="shared" si="6"/>
        <v/>
      </c>
    </row>
    <row r="86" spans="10:22" x14ac:dyDescent="0.25">
      <c r="J86" s="205"/>
      <c r="K86" s="197"/>
      <c r="L86" s="198"/>
      <c r="M86" s="200"/>
      <c r="O86" s="203"/>
      <c r="P86" s="202"/>
      <c r="Q86" s="202"/>
      <c r="R86" s="202"/>
      <c r="S86" s="70" t="str">
        <f t="shared" si="4"/>
        <v/>
      </c>
      <c r="T86" s="193"/>
      <c r="U86" s="194" t="str">
        <f t="shared" si="5"/>
        <v/>
      </c>
      <c r="V86" s="195" t="str">
        <f t="shared" si="6"/>
        <v/>
      </c>
    </row>
    <row r="87" spans="10:22" x14ac:dyDescent="0.25">
      <c r="J87" s="205"/>
      <c r="K87" s="197"/>
      <c r="L87" s="198"/>
      <c r="M87" s="200"/>
      <c r="O87" s="203"/>
      <c r="P87" s="202"/>
      <c r="Q87" s="202"/>
      <c r="R87" s="202"/>
      <c r="S87" s="70" t="str">
        <f t="shared" si="4"/>
        <v/>
      </c>
      <c r="T87" s="193"/>
      <c r="U87" s="194" t="str">
        <f t="shared" si="5"/>
        <v/>
      </c>
      <c r="V87" s="195" t="str">
        <f t="shared" si="6"/>
        <v/>
      </c>
    </row>
    <row r="88" spans="10:22" x14ac:dyDescent="0.25">
      <c r="J88" s="205"/>
      <c r="K88" s="197"/>
      <c r="L88" s="198"/>
      <c r="M88" s="200"/>
      <c r="O88" s="203"/>
      <c r="P88" s="202"/>
      <c r="Q88" s="202"/>
      <c r="R88" s="202"/>
      <c r="S88" s="70" t="str">
        <f t="shared" si="4"/>
        <v/>
      </c>
      <c r="T88" s="193"/>
      <c r="U88" s="194" t="str">
        <f t="shared" si="5"/>
        <v/>
      </c>
      <c r="V88" s="195" t="str">
        <f t="shared" si="6"/>
        <v/>
      </c>
    </row>
    <row r="89" spans="10:22" x14ac:dyDescent="0.25">
      <c r="J89" s="205"/>
      <c r="K89" s="197"/>
      <c r="L89" s="198"/>
      <c r="M89" s="200"/>
      <c r="O89" s="203"/>
      <c r="P89" s="202"/>
      <c r="Q89" s="202"/>
      <c r="R89" s="202"/>
      <c r="S89" s="70" t="str">
        <f t="shared" si="4"/>
        <v/>
      </c>
      <c r="T89" s="193"/>
      <c r="U89" s="194" t="str">
        <f t="shared" si="5"/>
        <v/>
      </c>
      <c r="V89" s="195" t="str">
        <f t="shared" si="6"/>
        <v/>
      </c>
    </row>
    <row r="90" spans="10:22" x14ac:dyDescent="0.25">
      <c r="J90" s="205"/>
      <c r="K90" s="197"/>
      <c r="L90" s="198"/>
      <c r="M90" s="200"/>
      <c r="O90" s="203"/>
      <c r="P90" s="202"/>
      <c r="Q90" s="202"/>
      <c r="R90" s="202"/>
      <c r="S90" s="70" t="str">
        <f t="shared" si="4"/>
        <v/>
      </c>
      <c r="T90" s="193"/>
      <c r="U90" s="194" t="str">
        <f t="shared" si="5"/>
        <v/>
      </c>
      <c r="V90" s="195" t="str">
        <f t="shared" si="6"/>
        <v/>
      </c>
    </row>
    <row r="91" spans="10:22" x14ac:dyDescent="0.25">
      <c r="J91" s="205"/>
      <c r="K91" s="197"/>
      <c r="L91" s="198"/>
      <c r="M91" s="200"/>
      <c r="O91" s="203"/>
      <c r="P91" s="202"/>
      <c r="Q91" s="202"/>
      <c r="R91" s="202"/>
      <c r="S91" s="70" t="str">
        <f t="shared" si="4"/>
        <v/>
      </c>
      <c r="T91" s="193"/>
      <c r="U91" s="194" t="str">
        <f t="shared" si="5"/>
        <v/>
      </c>
      <c r="V91" s="195" t="str">
        <f t="shared" si="6"/>
        <v/>
      </c>
    </row>
    <row r="92" spans="10:22" x14ac:dyDescent="0.25">
      <c r="J92" s="205"/>
      <c r="K92" s="197"/>
      <c r="L92" s="198"/>
      <c r="M92" s="200"/>
      <c r="O92" s="203"/>
      <c r="P92" s="202"/>
      <c r="Q92" s="202"/>
      <c r="R92" s="202"/>
      <c r="S92" s="70" t="str">
        <f t="shared" si="4"/>
        <v/>
      </c>
      <c r="T92" s="193"/>
      <c r="U92" s="194" t="str">
        <f t="shared" si="5"/>
        <v/>
      </c>
      <c r="V92" s="195" t="str">
        <f t="shared" si="6"/>
        <v/>
      </c>
    </row>
    <row r="93" spans="10:22" x14ac:dyDescent="0.25">
      <c r="J93" s="205"/>
      <c r="K93" s="197"/>
      <c r="L93" s="198"/>
      <c r="M93" s="200"/>
      <c r="O93" s="203"/>
      <c r="P93" s="202"/>
      <c r="Q93" s="202"/>
      <c r="R93" s="202"/>
      <c r="S93" s="70" t="str">
        <f t="shared" si="4"/>
        <v/>
      </c>
      <c r="T93" s="193"/>
      <c r="U93" s="194" t="str">
        <f t="shared" si="5"/>
        <v/>
      </c>
      <c r="V93" s="195" t="str">
        <f t="shared" si="6"/>
        <v/>
      </c>
    </row>
    <row r="94" spans="10:22" x14ac:dyDescent="0.25">
      <c r="J94" s="205"/>
      <c r="K94" s="197"/>
      <c r="L94" s="198"/>
      <c r="M94" s="200"/>
      <c r="O94" s="203"/>
      <c r="P94" s="202"/>
      <c r="Q94" s="202"/>
      <c r="R94" s="202"/>
      <c r="S94" s="70" t="str">
        <f t="shared" si="4"/>
        <v/>
      </c>
      <c r="T94" s="193"/>
      <c r="U94" s="194" t="str">
        <f t="shared" si="5"/>
        <v/>
      </c>
      <c r="V94" s="195" t="str">
        <f t="shared" si="6"/>
        <v/>
      </c>
    </row>
    <row r="95" spans="10:22" x14ac:dyDescent="0.25">
      <c r="J95" s="205"/>
      <c r="K95" s="197"/>
      <c r="L95" s="198"/>
      <c r="M95" s="200"/>
      <c r="O95" s="203"/>
      <c r="P95" s="202"/>
      <c r="Q95" s="202"/>
      <c r="R95" s="202"/>
      <c r="S95" s="70" t="str">
        <f t="shared" si="4"/>
        <v/>
      </c>
      <c r="T95" s="193"/>
      <c r="U95" s="194" t="str">
        <f t="shared" si="5"/>
        <v/>
      </c>
      <c r="V95" s="195" t="str">
        <f t="shared" si="6"/>
        <v/>
      </c>
    </row>
    <row r="96" spans="10:22" x14ac:dyDescent="0.25">
      <c r="J96" s="205"/>
      <c r="K96" s="197"/>
      <c r="L96" s="198"/>
      <c r="M96" s="200"/>
      <c r="O96" s="203"/>
      <c r="P96" s="202"/>
      <c r="Q96" s="202"/>
      <c r="R96" s="202"/>
      <c r="S96" s="70" t="str">
        <f t="shared" si="4"/>
        <v/>
      </c>
      <c r="T96" s="193"/>
      <c r="U96" s="194" t="str">
        <f t="shared" si="5"/>
        <v/>
      </c>
      <c r="V96" s="195" t="str">
        <f t="shared" si="6"/>
        <v/>
      </c>
    </row>
    <row r="97" spans="10:22" x14ac:dyDescent="0.25">
      <c r="J97" s="205"/>
      <c r="K97" s="197"/>
      <c r="L97" s="198"/>
      <c r="M97" s="200"/>
      <c r="O97" s="203"/>
      <c r="P97" s="202"/>
      <c r="Q97" s="202"/>
      <c r="R97" s="202"/>
      <c r="S97" s="70" t="str">
        <f t="shared" si="4"/>
        <v/>
      </c>
      <c r="T97" s="193"/>
      <c r="U97" s="194" t="str">
        <f t="shared" si="5"/>
        <v/>
      </c>
      <c r="V97" s="195" t="str">
        <f t="shared" si="6"/>
        <v/>
      </c>
    </row>
    <row r="98" spans="10:22" x14ac:dyDescent="0.25">
      <c r="J98" s="205"/>
      <c r="K98" s="197"/>
      <c r="L98" s="198"/>
      <c r="M98" s="200"/>
      <c r="O98" s="203"/>
      <c r="P98" s="202"/>
      <c r="Q98" s="202"/>
      <c r="R98" s="202"/>
      <c r="S98" s="70" t="str">
        <f t="shared" si="4"/>
        <v/>
      </c>
      <c r="T98" s="193"/>
      <c r="U98" s="194" t="str">
        <f t="shared" si="5"/>
        <v/>
      </c>
      <c r="V98" s="195" t="str">
        <f t="shared" si="6"/>
        <v/>
      </c>
    </row>
    <row r="99" spans="10:22" x14ac:dyDescent="0.25">
      <c r="J99" s="205"/>
      <c r="K99" s="197"/>
      <c r="L99" s="198"/>
      <c r="M99" s="200"/>
      <c r="O99" s="203"/>
      <c r="P99" s="202"/>
      <c r="Q99" s="202"/>
      <c r="R99" s="202"/>
      <c r="S99" s="70" t="str">
        <f t="shared" si="4"/>
        <v/>
      </c>
      <c r="T99" s="193"/>
      <c r="U99" s="194" t="str">
        <f t="shared" si="5"/>
        <v/>
      </c>
      <c r="V99" s="195" t="str">
        <f t="shared" si="6"/>
        <v/>
      </c>
    </row>
  </sheetData>
  <sheetProtection algorithmName="SHA-512" hashValue="8K/Vy5CH8QmHWpcrLYZ6G2weAQTVdN1xPKyg4djWDyLqRTf8A97VoJ3/MBB+aiBT1vONcO6cm6iQIDTvSJJDvQ==" saltValue="EBaeMCTeOQOInrMidzs8/A==" spinCount="100000" sheet="1" objects="1" scenarios="1" formatCells="0"/>
  <mergeCells count="1">
    <mergeCell ref="A4:E34"/>
  </mergeCells>
  <phoneticPr fontId="4" type="noConversion"/>
  <dataValidations count="1">
    <dataValidation type="list" allowBlank="1" showInputMessage="1" showErrorMessage="1" sqref="J5:J99 Y3" xr:uid="{5B0E8F3A-2250-4B8A-AD04-C834A1D05493}">
      <formula1>$H$4:$H$8</formula1>
    </dataValidation>
  </dataValidations>
  <pageMargins left="0.7" right="0.7" top="0.78740157499999996" bottom="0.78740157499999996"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166-61C2-4116-8789-83B632B621E7}">
  <dimension ref="A1:E33"/>
  <sheetViews>
    <sheetView view="pageLayout" zoomScale="85" zoomScaleNormal="100" zoomScalePageLayoutView="85" workbookViewId="0">
      <selection activeCell="C20" sqref="C20"/>
    </sheetView>
  </sheetViews>
  <sheetFormatPr baseColWidth="10" defaultColWidth="9.140625" defaultRowHeight="15" x14ac:dyDescent="0.25"/>
  <cols>
    <col min="1" max="5" width="15.7109375" customWidth="1"/>
    <col min="14" max="14" width="13.5703125" customWidth="1"/>
    <col min="23" max="23" width="13.28515625" customWidth="1"/>
    <col min="32" max="32" width="13.42578125" customWidth="1"/>
  </cols>
  <sheetData>
    <row r="1" spans="1:5" ht="26.25" x14ac:dyDescent="0.4">
      <c r="A1" s="241" t="s">
        <v>201</v>
      </c>
      <c r="B1" s="240"/>
      <c r="C1" s="240"/>
      <c r="D1" s="240"/>
    </row>
    <row r="2" spans="1:5" ht="7.5" customHeight="1" x14ac:dyDescent="0.35">
      <c r="A2" s="227"/>
    </row>
    <row r="3" spans="1:5" ht="18.75" x14ac:dyDescent="0.3">
      <c r="A3" s="228" t="s">
        <v>55</v>
      </c>
    </row>
    <row r="4" spans="1:5" ht="11.25" customHeight="1" x14ac:dyDescent="0.3">
      <c r="A4" s="228"/>
    </row>
    <row r="5" spans="1:5" ht="31.5" x14ac:dyDescent="0.25">
      <c r="A5" s="238" t="s">
        <v>66</v>
      </c>
      <c r="B5" s="292"/>
      <c r="C5" s="293"/>
      <c r="D5" s="293"/>
      <c r="E5" s="294"/>
    </row>
    <row r="6" spans="1:5" ht="31.5" x14ac:dyDescent="0.25">
      <c r="A6" s="238" t="s">
        <v>59</v>
      </c>
      <c r="B6" s="295"/>
      <c r="C6" s="296"/>
      <c r="D6" s="238" t="s">
        <v>69</v>
      </c>
      <c r="E6" s="229"/>
    </row>
    <row r="7" spans="1:5" ht="34.5" customHeight="1" x14ac:dyDescent="0.25">
      <c r="A7" s="238" t="s">
        <v>2</v>
      </c>
      <c r="B7" s="295"/>
      <c r="C7" s="296"/>
      <c r="D7" s="238" t="s">
        <v>10</v>
      </c>
      <c r="E7" s="229"/>
    </row>
    <row r="9" spans="1:5" s="228" customFormat="1" ht="18.75" x14ac:dyDescent="0.3">
      <c r="A9" s="228" t="s">
        <v>107</v>
      </c>
    </row>
    <row r="10" spans="1:5" ht="9" customHeight="1" x14ac:dyDescent="0.25"/>
    <row r="11" spans="1:5" ht="47.25" x14ac:dyDescent="0.25">
      <c r="A11" s="238" t="s">
        <v>56</v>
      </c>
      <c r="B11" s="238" t="s">
        <v>86</v>
      </c>
      <c r="C11" s="238" t="s">
        <v>87</v>
      </c>
      <c r="D11" s="238" t="s">
        <v>88</v>
      </c>
      <c r="E11" s="238" t="s">
        <v>89</v>
      </c>
    </row>
    <row r="12" spans="1:5" s="230" customFormat="1" ht="34.5" customHeight="1" x14ac:dyDescent="0.25">
      <c r="A12" s="229">
        <v>0.25</v>
      </c>
      <c r="B12" s="229"/>
      <c r="C12" s="229"/>
      <c r="D12" s="229"/>
      <c r="E12" s="229"/>
    </row>
    <row r="14" spans="1:5" ht="18.75" x14ac:dyDescent="0.3">
      <c r="A14" s="228" t="s">
        <v>202</v>
      </c>
    </row>
    <row r="15" spans="1:5" ht="9" customHeight="1" x14ac:dyDescent="0.25"/>
    <row r="16" spans="1:5" ht="15.75" x14ac:dyDescent="0.25">
      <c r="A16" s="286" t="s">
        <v>85</v>
      </c>
      <c r="B16" s="287"/>
      <c r="C16" s="287"/>
      <c r="D16" s="287"/>
      <c r="E16" s="288"/>
    </row>
    <row r="17" spans="1:5" ht="34.5" customHeight="1" x14ac:dyDescent="0.25">
      <c r="A17" s="229"/>
      <c r="B17" s="229"/>
      <c r="C17" s="229"/>
      <c r="D17" s="229"/>
      <c r="E17" s="229"/>
    </row>
    <row r="18" spans="1:5" ht="34.5" customHeight="1" x14ac:dyDescent="0.25">
      <c r="A18" s="229"/>
      <c r="B18" s="229"/>
      <c r="C18" s="229"/>
      <c r="D18" s="229"/>
      <c r="E18" s="229"/>
    </row>
    <row r="19" spans="1:5" ht="34.5" customHeight="1" x14ac:dyDescent="0.25">
      <c r="A19" s="229"/>
      <c r="B19" s="229"/>
      <c r="C19" s="229"/>
      <c r="D19" s="229"/>
      <c r="E19" s="229"/>
    </row>
    <row r="20" spans="1:5" ht="34.5" customHeight="1" x14ac:dyDescent="0.25">
      <c r="A20" s="229"/>
      <c r="B20" s="229"/>
      <c r="C20" s="229"/>
      <c r="D20" s="229"/>
      <c r="E20" s="229"/>
    </row>
    <row r="22" spans="1:5" ht="18.75" x14ac:dyDescent="0.3">
      <c r="A22" s="228" t="s">
        <v>92</v>
      </c>
    </row>
    <row r="23" spans="1:5" ht="10.5" customHeight="1" x14ac:dyDescent="0.25"/>
    <row r="24" spans="1:5" ht="47.25" x14ac:dyDescent="0.25">
      <c r="A24" s="239" t="s">
        <v>80</v>
      </c>
      <c r="B24" s="289" t="s">
        <v>28</v>
      </c>
      <c r="C24" s="289"/>
    </row>
    <row r="25" spans="1:5" ht="15.75" x14ac:dyDescent="0.25">
      <c r="A25" s="290"/>
      <c r="B25" s="231" t="s">
        <v>203</v>
      </c>
      <c r="C25" s="232" t="s">
        <v>16</v>
      </c>
    </row>
    <row r="26" spans="1:5" ht="15.75" x14ac:dyDescent="0.25">
      <c r="A26" s="291"/>
      <c r="B26" s="233" t="s">
        <v>203</v>
      </c>
      <c r="C26" s="234" t="s">
        <v>15</v>
      </c>
    </row>
    <row r="27" spans="1:5" ht="15.75" x14ac:dyDescent="0.25">
      <c r="B27" s="235" t="s">
        <v>203</v>
      </c>
      <c r="C27" s="234" t="s">
        <v>14</v>
      </c>
    </row>
    <row r="28" spans="1:5" ht="15.75" x14ac:dyDescent="0.25">
      <c r="B28" s="236" t="s">
        <v>203</v>
      </c>
      <c r="C28" s="237" t="s">
        <v>12</v>
      </c>
    </row>
    <row r="29" spans="1:5" ht="11.25" customHeight="1" x14ac:dyDescent="0.25"/>
    <row r="30" spans="1:5" ht="18.75" x14ac:dyDescent="0.3">
      <c r="A30" s="228" t="s">
        <v>191</v>
      </c>
    </row>
    <row r="31" spans="1:5" ht="8.25" customHeight="1" x14ac:dyDescent="0.25"/>
    <row r="32" spans="1:5" ht="47.25" x14ac:dyDescent="0.25">
      <c r="A32" s="238" t="s">
        <v>62</v>
      </c>
      <c r="B32" s="238" t="s">
        <v>63</v>
      </c>
      <c r="C32" s="238" t="s">
        <v>64</v>
      </c>
    </row>
    <row r="33" spans="1:3" ht="34.5" customHeight="1" x14ac:dyDescent="0.25">
      <c r="A33" s="229"/>
      <c r="B33" s="229"/>
      <c r="C33" s="229"/>
    </row>
  </sheetData>
  <sheetProtection algorithmName="SHA-512" hashValue="evGLlAW5W0SJv1iwB3N2mynvJnATjRFkUuTL5TTdhKgqviZdRDWu9oMOm1A4++Os7HxHiBQr2prtaueOFJuFig==" saltValue="kmnE57SIth4rW6FMv6e2Jw==" spinCount="100000" sheet="1" objects="1" scenarios="1"/>
  <protectedRanges>
    <protectedRange sqref="A33:C33" name="Ertragsmessung2"/>
    <protectedRange sqref="A25:B25 B26:B28" name="NGehalt"/>
    <protectedRange sqref="A8:E8 E6:E7 B6:C7" name="Flächeneingaben"/>
  </protectedRanges>
  <mergeCells count="6">
    <mergeCell ref="A16:E16"/>
    <mergeCell ref="B24:C24"/>
    <mergeCell ref="A25:A26"/>
    <mergeCell ref="B5:E5"/>
    <mergeCell ref="B6:C6"/>
    <mergeCell ref="B7:C7"/>
  </mergeCells>
  <dataValidations count="4">
    <dataValidation type="whole" allowBlank="1" showInputMessage="1" showErrorMessage="1" error="Bitte die Schnittnummer als Zahl angeben." sqref="E6:E8" xr:uid="{B8F05F82-0C29-4F36-9A95-457F283711EB}">
      <formula1>1</formula1>
      <formula2>10</formula2>
    </dataValidation>
    <dataValidation type="decimal" allowBlank="1" showInputMessage="1" showErrorMessage="1" error="Bitte die Flächengröße in ha angeben." sqref="B7:B8" xr:uid="{35908B32-42D2-4BFC-B44A-DE6F2AB52A17}">
      <formula1>0</formula1>
      <formula2>1000</formula2>
    </dataValidation>
    <dataValidation type="decimal" allowBlank="1" showInputMessage="1" showErrorMessage="1" sqref="A25" xr:uid="{7E449831-6CEA-4B9B-AA59-47D8C4B4F86D}">
      <formula1>0</formula1>
      <formula2>100</formula2>
    </dataValidation>
    <dataValidation type="decimal" operator="greaterThan" allowBlank="1" showInputMessage="1" showErrorMessage="1" sqref="A33:C33" xr:uid="{29058868-1B83-4640-92AB-79B3235B5483}">
      <formula1>0</formula1>
    </dataValidation>
  </dataValidations>
  <pageMargins left="0.7" right="0.7" top="0.75" bottom="0.75" header="0.3" footer="0.3"/>
  <pageSetup paperSize="9" orientation="portrait" r:id="rId1"/>
  <headerFooter>
    <oddHeader>&amp;CCut &amp; Carry-Manager</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03751-5E6F-4A10-8083-A9B278942454}">
  <dimension ref="A1:K35"/>
  <sheetViews>
    <sheetView workbookViewId="0"/>
  </sheetViews>
  <sheetFormatPr baseColWidth="10" defaultColWidth="11.42578125" defaultRowHeight="15.75" x14ac:dyDescent="0.25"/>
  <cols>
    <col min="1" max="2" width="23.28515625" style="5" customWidth="1"/>
    <col min="3" max="3" width="14.7109375" style="5" customWidth="1"/>
    <col min="4" max="4" width="15.7109375" style="5" customWidth="1"/>
    <col min="5" max="5" width="14.7109375" style="5" customWidth="1"/>
    <col min="6" max="6" width="11.42578125" style="5"/>
    <col min="7" max="7" width="13.5703125" style="5" customWidth="1"/>
    <col min="8" max="8" width="4.42578125" style="5" customWidth="1"/>
    <col min="9" max="9" width="47.85546875" style="5" customWidth="1"/>
    <col min="10" max="10" width="4.140625" style="5" customWidth="1"/>
    <col min="11" max="11" width="38" style="5" customWidth="1"/>
    <col min="12" max="16384" width="11.42578125" style="5"/>
  </cols>
  <sheetData>
    <row r="1" spans="1:11" ht="31.5" x14ac:dyDescent="0.25">
      <c r="A1" s="135" t="s">
        <v>13</v>
      </c>
      <c r="B1" s="135" t="s">
        <v>177</v>
      </c>
    </row>
    <row r="2" spans="1:11" x14ac:dyDescent="0.25">
      <c r="A2" s="39" t="s">
        <v>12</v>
      </c>
      <c r="B2" s="40">
        <f>AVERAGE(D12,D20)</f>
        <v>3.8639999999999999</v>
      </c>
    </row>
    <row r="3" spans="1:11" x14ac:dyDescent="0.25">
      <c r="A3" s="39" t="s">
        <v>14</v>
      </c>
      <c r="B3" s="40">
        <f>AVERAGE(D13,D21)</f>
        <v>3.3320000000000003</v>
      </c>
      <c r="G3" s="134"/>
      <c r="I3" s="134" t="s">
        <v>178</v>
      </c>
      <c r="K3" s="134" t="s">
        <v>94</v>
      </c>
    </row>
    <row r="4" spans="1:11" x14ac:dyDescent="0.25">
      <c r="A4" s="39" t="s">
        <v>15</v>
      </c>
      <c r="B4" s="40">
        <f>AVERAGE(D14,D22)</f>
        <v>2.9159999999999999</v>
      </c>
      <c r="G4" s="39" t="s">
        <v>3</v>
      </c>
      <c r="I4" s="39" t="s">
        <v>209</v>
      </c>
      <c r="K4" s="39">
        <v>44</v>
      </c>
    </row>
    <row r="5" spans="1:11" x14ac:dyDescent="0.25">
      <c r="A5" s="39" t="s">
        <v>16</v>
      </c>
      <c r="B5" s="40">
        <f>AVERAGE(D15,D23)</f>
        <v>2.7479999999999998</v>
      </c>
      <c r="G5" s="39" t="s">
        <v>51</v>
      </c>
      <c r="I5" s="39" t="s">
        <v>227</v>
      </c>
    </row>
    <row r="6" spans="1:11" x14ac:dyDescent="0.25">
      <c r="A6" s="39"/>
      <c r="B6" s="39"/>
      <c r="G6" s="39" t="s">
        <v>52</v>
      </c>
      <c r="I6" s="39" t="s">
        <v>228</v>
      </c>
    </row>
    <row r="7" spans="1:11" x14ac:dyDescent="0.25">
      <c r="A7" s="39" t="s">
        <v>18</v>
      </c>
      <c r="B7" s="39">
        <v>2</v>
      </c>
      <c r="G7" s="39" t="s">
        <v>11</v>
      </c>
      <c r="I7" s="39"/>
    </row>
    <row r="8" spans="1:11" x14ac:dyDescent="0.25">
      <c r="A8" s="42"/>
      <c r="B8" s="42"/>
    </row>
    <row r="10" spans="1:11" x14ac:dyDescent="0.25">
      <c r="A10" s="13" t="s">
        <v>27</v>
      </c>
    </row>
    <row r="11" spans="1:11" ht="47.25" x14ac:dyDescent="0.25">
      <c r="A11" s="134"/>
      <c r="B11" s="134"/>
      <c r="C11" s="134" t="s">
        <v>17</v>
      </c>
      <c r="D11" s="135" t="s">
        <v>34</v>
      </c>
    </row>
    <row r="12" spans="1:11" x14ac:dyDescent="0.25">
      <c r="A12" s="39" t="s">
        <v>19</v>
      </c>
      <c r="B12" s="39" t="s">
        <v>20</v>
      </c>
      <c r="C12" s="40">
        <v>4.0640000000000001</v>
      </c>
      <c r="D12" s="40">
        <f>AVERAGE(C12,C16)</f>
        <v>4.0960000000000001</v>
      </c>
    </row>
    <row r="13" spans="1:11" x14ac:dyDescent="0.25">
      <c r="A13" s="39"/>
      <c r="B13" s="39" t="s">
        <v>21</v>
      </c>
      <c r="C13" s="40">
        <v>3.504</v>
      </c>
      <c r="D13" s="40">
        <f>AVERAGE(C13,C17)</f>
        <v>3.4640000000000004</v>
      </c>
    </row>
    <row r="14" spans="1:11" x14ac:dyDescent="0.25">
      <c r="A14" s="39"/>
      <c r="B14" s="39" t="s">
        <v>22</v>
      </c>
      <c r="C14" s="40">
        <v>2.992</v>
      </c>
      <c r="D14" s="40">
        <f>AVERAGE(C14,C18)</f>
        <v>3.1280000000000001</v>
      </c>
    </row>
    <row r="15" spans="1:11" x14ac:dyDescent="0.25">
      <c r="A15" s="39"/>
      <c r="B15" s="39" t="s">
        <v>23</v>
      </c>
      <c r="C15" s="40">
        <v>2.8</v>
      </c>
      <c r="D15" s="40">
        <f>AVERAGE(C15,C19)</f>
        <v>2.9359999999999999</v>
      </c>
    </row>
    <row r="16" spans="1:11" x14ac:dyDescent="0.25">
      <c r="A16" s="39" t="s">
        <v>26</v>
      </c>
      <c r="B16" s="39" t="s">
        <v>20</v>
      </c>
      <c r="C16" s="40">
        <v>4.1280000000000001</v>
      </c>
      <c r="D16" s="39"/>
    </row>
    <row r="17" spans="1:4" x14ac:dyDescent="0.25">
      <c r="A17" s="39"/>
      <c r="B17" s="39" t="s">
        <v>21</v>
      </c>
      <c r="C17" s="40">
        <v>3.4240000000000004</v>
      </c>
      <c r="D17" s="39"/>
    </row>
    <row r="18" spans="1:4" x14ac:dyDescent="0.25">
      <c r="A18" s="39"/>
      <c r="B18" s="39" t="s">
        <v>22</v>
      </c>
      <c r="C18" s="40">
        <v>3.2640000000000002</v>
      </c>
      <c r="D18" s="39"/>
    </row>
    <row r="19" spans="1:4" x14ac:dyDescent="0.25">
      <c r="A19" s="39"/>
      <c r="B19" s="39" t="s">
        <v>23</v>
      </c>
      <c r="C19" s="40">
        <v>3.0720000000000001</v>
      </c>
      <c r="D19" s="39"/>
    </row>
    <row r="20" spans="1:4" x14ac:dyDescent="0.25">
      <c r="A20" s="39" t="s">
        <v>24</v>
      </c>
      <c r="B20" s="39" t="s">
        <v>20</v>
      </c>
      <c r="C20" s="40">
        <v>3.6320000000000001</v>
      </c>
      <c r="D20" s="40">
        <f>AVERAGE(C20,C24)</f>
        <v>3.6320000000000001</v>
      </c>
    </row>
    <row r="21" spans="1:4" x14ac:dyDescent="0.25">
      <c r="A21" s="39"/>
      <c r="B21" s="39" t="s">
        <v>21</v>
      </c>
      <c r="C21" s="40">
        <v>3.0880000000000001</v>
      </c>
      <c r="D21" s="40">
        <f>AVERAGE(C21,C25)</f>
        <v>3.2</v>
      </c>
    </row>
    <row r="22" spans="1:4" x14ac:dyDescent="0.25">
      <c r="A22" s="39"/>
      <c r="B22" s="39" t="s">
        <v>22</v>
      </c>
      <c r="C22" s="40">
        <v>2.5760000000000001</v>
      </c>
      <c r="D22" s="40">
        <f>AVERAGE(C22,C26)</f>
        <v>2.7039999999999997</v>
      </c>
    </row>
    <row r="23" spans="1:4" x14ac:dyDescent="0.25">
      <c r="A23" s="39"/>
      <c r="B23" s="39" t="s">
        <v>23</v>
      </c>
      <c r="C23" s="40">
        <v>2.4</v>
      </c>
      <c r="D23" s="40">
        <f>AVERAGE(C23,C27)</f>
        <v>2.5599999999999996</v>
      </c>
    </row>
    <row r="24" spans="1:4" x14ac:dyDescent="0.25">
      <c r="A24" s="39" t="s">
        <v>25</v>
      </c>
      <c r="B24" s="39" t="s">
        <v>20</v>
      </c>
      <c r="C24" s="40">
        <v>3.6320000000000001</v>
      </c>
      <c r="D24" s="39"/>
    </row>
    <row r="25" spans="1:4" x14ac:dyDescent="0.25">
      <c r="A25" s="39"/>
      <c r="B25" s="39" t="s">
        <v>21</v>
      </c>
      <c r="C25" s="40">
        <v>3.3119999999999998</v>
      </c>
      <c r="D25" s="39"/>
    </row>
    <row r="26" spans="1:4" x14ac:dyDescent="0.25">
      <c r="A26" s="39"/>
      <c r="B26" s="39" t="s">
        <v>22</v>
      </c>
      <c r="C26" s="40">
        <v>2.8319999999999999</v>
      </c>
      <c r="D26" s="39"/>
    </row>
    <row r="27" spans="1:4" x14ac:dyDescent="0.25">
      <c r="A27" s="39"/>
      <c r="B27" s="39" t="s">
        <v>23</v>
      </c>
      <c r="C27" s="40">
        <v>2.7199999999999998</v>
      </c>
      <c r="D27" s="39"/>
    </row>
    <row r="35" spans="1:1" x14ac:dyDescent="0.25">
      <c r="A35"/>
    </row>
  </sheetData>
  <sheetProtection algorithmName="SHA-512" hashValue="wvsAD3a20r19c/VhoMcgp6bpPSS4uwT2xZnYQFXuHF6KeaqNsoSzZ3WLEiCEPjvmv9gx6h2iH8fnka+7piZkrg==" saltValue="94KaUCJcGonnNsWyj8IpbQ==" spinCount="100000" sheet="1" objects="1" scenarios="1"/>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7F60B-149C-4548-83C8-2C60E81044D4}">
  <dimension ref="A1:C301"/>
  <sheetViews>
    <sheetView showGridLines="0" workbookViewId="0">
      <selection activeCell="C22" sqref="C22"/>
    </sheetView>
  </sheetViews>
  <sheetFormatPr baseColWidth="10" defaultRowHeight="15" x14ac:dyDescent="0.25"/>
  <cols>
    <col min="1" max="1" width="11.42578125" style="114"/>
    <col min="2" max="2" width="15.5703125" style="114" customWidth="1"/>
    <col min="3" max="3" width="68.85546875" style="114" customWidth="1"/>
  </cols>
  <sheetData>
    <row r="1" spans="1:3" s="1" customFormat="1" x14ac:dyDescent="0.25">
      <c r="A1" s="115" t="s">
        <v>145</v>
      </c>
      <c r="B1" s="115" t="s">
        <v>147</v>
      </c>
      <c r="C1" s="115" t="s">
        <v>148</v>
      </c>
    </row>
    <row r="2" spans="1:3" x14ac:dyDescent="0.25">
      <c r="A2" s="116" t="s">
        <v>146</v>
      </c>
      <c r="B2" s="116" t="s">
        <v>186</v>
      </c>
      <c r="C2" s="116"/>
    </row>
    <row r="3" spans="1:3" x14ac:dyDescent="0.25">
      <c r="A3" s="116" t="s">
        <v>149</v>
      </c>
      <c r="B3" s="116"/>
      <c r="C3" s="116" t="s">
        <v>150</v>
      </c>
    </row>
    <row r="4" spans="1:3" x14ac:dyDescent="0.25">
      <c r="A4" s="116"/>
      <c r="B4" s="116"/>
      <c r="C4" s="116"/>
    </row>
    <row r="5" spans="1:3" x14ac:dyDescent="0.25">
      <c r="A5" s="116"/>
      <c r="B5" s="116"/>
      <c r="C5" s="116"/>
    </row>
    <row r="6" spans="1:3" x14ac:dyDescent="0.25">
      <c r="A6" s="116"/>
      <c r="B6" s="116"/>
      <c r="C6" s="116"/>
    </row>
    <row r="7" spans="1:3" x14ac:dyDescent="0.25">
      <c r="A7" s="116"/>
      <c r="B7" s="116"/>
      <c r="C7" s="116"/>
    </row>
    <row r="8" spans="1:3" x14ac:dyDescent="0.25">
      <c r="A8" s="116"/>
      <c r="B8" s="116"/>
      <c r="C8" s="116"/>
    </row>
    <row r="9" spans="1:3" x14ac:dyDescent="0.25">
      <c r="A9" s="116"/>
      <c r="B9" s="116"/>
      <c r="C9" s="116"/>
    </row>
    <row r="10" spans="1:3" x14ac:dyDescent="0.25">
      <c r="A10" s="116"/>
      <c r="B10" s="116"/>
      <c r="C10" s="116"/>
    </row>
    <row r="11" spans="1:3" x14ac:dyDescent="0.25">
      <c r="A11" s="116"/>
      <c r="B11" s="116"/>
      <c r="C11" s="116"/>
    </row>
    <row r="12" spans="1:3" x14ac:dyDescent="0.25">
      <c r="A12" s="116"/>
      <c r="B12" s="116"/>
      <c r="C12" s="116"/>
    </row>
    <row r="13" spans="1:3" x14ac:dyDescent="0.25">
      <c r="A13" s="116"/>
      <c r="B13" s="116"/>
      <c r="C13" s="116"/>
    </row>
    <row r="14" spans="1:3" x14ac:dyDescent="0.25">
      <c r="A14" s="116"/>
      <c r="B14" s="116"/>
      <c r="C14" s="116"/>
    </row>
    <row r="15" spans="1:3" x14ac:dyDescent="0.25">
      <c r="A15" s="116"/>
      <c r="B15" s="116"/>
      <c r="C15" s="116"/>
    </row>
    <row r="16" spans="1:3" x14ac:dyDescent="0.25">
      <c r="A16" s="116"/>
      <c r="B16" s="116"/>
      <c r="C16" s="116"/>
    </row>
    <row r="17" spans="1:3" x14ac:dyDescent="0.25">
      <c r="A17" s="116"/>
      <c r="B17" s="116"/>
      <c r="C17" s="116"/>
    </row>
    <row r="18" spans="1:3" x14ac:dyDescent="0.25">
      <c r="A18" s="116"/>
      <c r="B18" s="116"/>
      <c r="C18" s="116"/>
    </row>
    <row r="19" spans="1:3" x14ac:dyDescent="0.25">
      <c r="A19" s="116"/>
      <c r="B19" s="116"/>
      <c r="C19" s="116"/>
    </row>
    <row r="20" spans="1:3" x14ac:dyDescent="0.25">
      <c r="A20" s="116"/>
      <c r="B20" s="116"/>
      <c r="C20" s="116"/>
    </row>
    <row r="21" spans="1:3" x14ac:dyDescent="0.25">
      <c r="A21" s="116"/>
      <c r="B21" s="116"/>
      <c r="C21" s="116"/>
    </row>
    <row r="22" spans="1:3" x14ac:dyDescent="0.25">
      <c r="A22" s="116"/>
      <c r="B22" s="116"/>
      <c r="C22" s="116"/>
    </row>
    <row r="23" spans="1:3" x14ac:dyDescent="0.25">
      <c r="A23" s="116"/>
      <c r="B23" s="116"/>
      <c r="C23" s="116"/>
    </row>
    <row r="24" spans="1:3" x14ac:dyDescent="0.25">
      <c r="A24" s="116"/>
      <c r="B24" s="116"/>
      <c r="C24" s="116"/>
    </row>
    <row r="25" spans="1:3" x14ac:dyDescent="0.25">
      <c r="A25" s="116"/>
      <c r="B25" s="116"/>
      <c r="C25" s="116"/>
    </row>
    <row r="26" spans="1:3" x14ac:dyDescent="0.25">
      <c r="A26" s="116"/>
      <c r="B26" s="116"/>
      <c r="C26" s="116"/>
    </row>
    <row r="27" spans="1:3" x14ac:dyDescent="0.25">
      <c r="A27" s="116"/>
      <c r="B27" s="116"/>
      <c r="C27" s="116"/>
    </row>
    <row r="28" spans="1:3" x14ac:dyDescent="0.25">
      <c r="A28" s="116"/>
      <c r="B28" s="116"/>
      <c r="C28" s="116"/>
    </row>
    <row r="29" spans="1:3" x14ac:dyDescent="0.25">
      <c r="A29" s="116"/>
      <c r="B29" s="116"/>
      <c r="C29" s="116"/>
    </row>
    <row r="30" spans="1:3" x14ac:dyDescent="0.25">
      <c r="A30" s="116"/>
      <c r="B30" s="116"/>
      <c r="C30" s="116"/>
    </row>
    <row r="31" spans="1:3" x14ac:dyDescent="0.25">
      <c r="A31" s="116"/>
      <c r="B31" s="116"/>
      <c r="C31" s="116"/>
    </row>
    <row r="32" spans="1:3" x14ac:dyDescent="0.25">
      <c r="A32" s="116"/>
      <c r="B32" s="116"/>
      <c r="C32" s="116"/>
    </row>
    <row r="33" spans="1:3" x14ac:dyDescent="0.25">
      <c r="A33" s="116"/>
      <c r="B33" s="116"/>
      <c r="C33" s="116"/>
    </row>
    <row r="34" spans="1:3" x14ac:dyDescent="0.25">
      <c r="A34" s="116"/>
      <c r="B34" s="116"/>
      <c r="C34" s="116"/>
    </row>
    <row r="35" spans="1:3" x14ac:dyDescent="0.25">
      <c r="A35" s="116"/>
      <c r="B35" s="116"/>
      <c r="C35" s="116"/>
    </row>
    <row r="36" spans="1:3" x14ac:dyDescent="0.25">
      <c r="A36" s="116"/>
      <c r="B36" s="116"/>
      <c r="C36" s="116"/>
    </row>
    <row r="37" spans="1:3" x14ac:dyDescent="0.25">
      <c r="A37" s="116"/>
      <c r="B37" s="116"/>
      <c r="C37" s="116"/>
    </row>
    <row r="38" spans="1:3" x14ac:dyDescent="0.25">
      <c r="A38" s="116"/>
      <c r="B38" s="116"/>
      <c r="C38" s="116"/>
    </row>
    <row r="39" spans="1:3" x14ac:dyDescent="0.25">
      <c r="A39" s="116"/>
      <c r="B39" s="116"/>
      <c r="C39" s="116"/>
    </row>
    <row r="40" spans="1:3" x14ac:dyDescent="0.25">
      <c r="A40" s="116"/>
      <c r="B40" s="116"/>
      <c r="C40" s="116"/>
    </row>
    <row r="41" spans="1:3" x14ac:dyDescent="0.25">
      <c r="A41" s="116"/>
      <c r="B41" s="116"/>
      <c r="C41" s="116"/>
    </row>
    <row r="42" spans="1:3" x14ac:dyDescent="0.25">
      <c r="A42" s="116"/>
      <c r="B42" s="116"/>
      <c r="C42" s="116"/>
    </row>
    <row r="43" spans="1:3" x14ac:dyDescent="0.25">
      <c r="A43" s="116"/>
      <c r="B43" s="116"/>
      <c r="C43" s="116"/>
    </row>
    <row r="44" spans="1:3" x14ac:dyDescent="0.25">
      <c r="A44" s="116"/>
      <c r="B44" s="116"/>
      <c r="C44" s="116"/>
    </row>
    <row r="45" spans="1:3" x14ac:dyDescent="0.25">
      <c r="A45" s="116"/>
      <c r="B45" s="116"/>
      <c r="C45" s="116"/>
    </row>
    <row r="46" spans="1:3" x14ac:dyDescent="0.25">
      <c r="A46" s="116"/>
      <c r="B46" s="116"/>
      <c r="C46" s="116"/>
    </row>
    <row r="47" spans="1:3" x14ac:dyDescent="0.25">
      <c r="A47" s="116"/>
      <c r="B47" s="116"/>
      <c r="C47" s="116"/>
    </row>
    <row r="48" spans="1:3" x14ac:dyDescent="0.25">
      <c r="A48" s="116"/>
      <c r="B48" s="116"/>
      <c r="C48" s="116"/>
    </row>
    <row r="49" spans="1:3" x14ac:dyDescent="0.25">
      <c r="A49" s="116"/>
      <c r="B49" s="116"/>
      <c r="C49" s="116"/>
    </row>
    <row r="50" spans="1:3" x14ac:dyDescent="0.25">
      <c r="A50" s="116"/>
      <c r="B50" s="116"/>
      <c r="C50" s="116"/>
    </row>
    <row r="51" spans="1:3" x14ac:dyDescent="0.25">
      <c r="A51" s="116"/>
      <c r="B51" s="116"/>
      <c r="C51" s="116"/>
    </row>
    <row r="52" spans="1:3" x14ac:dyDescent="0.25">
      <c r="A52" s="116"/>
      <c r="B52" s="116"/>
      <c r="C52" s="116"/>
    </row>
    <row r="53" spans="1:3" x14ac:dyDescent="0.25">
      <c r="A53" s="116"/>
      <c r="B53" s="116"/>
      <c r="C53" s="116"/>
    </row>
    <row r="54" spans="1:3" x14ac:dyDescent="0.25">
      <c r="A54" s="116"/>
      <c r="B54" s="116"/>
      <c r="C54" s="116"/>
    </row>
    <row r="55" spans="1:3" x14ac:dyDescent="0.25">
      <c r="A55" s="116"/>
      <c r="B55" s="116"/>
      <c r="C55" s="116"/>
    </row>
    <row r="56" spans="1:3" x14ac:dyDescent="0.25">
      <c r="A56" s="116"/>
      <c r="B56" s="116"/>
      <c r="C56" s="116"/>
    </row>
    <row r="57" spans="1:3" x14ac:dyDescent="0.25">
      <c r="A57" s="116"/>
      <c r="B57" s="116"/>
      <c r="C57" s="116"/>
    </row>
    <row r="58" spans="1:3" x14ac:dyDescent="0.25">
      <c r="A58" s="116"/>
      <c r="B58" s="116"/>
      <c r="C58" s="116"/>
    </row>
    <row r="59" spans="1:3" x14ac:dyDescent="0.25">
      <c r="A59" s="116"/>
      <c r="B59" s="116"/>
      <c r="C59" s="116"/>
    </row>
    <row r="60" spans="1:3" x14ac:dyDescent="0.25">
      <c r="A60" s="116"/>
      <c r="B60" s="116"/>
      <c r="C60" s="116"/>
    </row>
    <row r="61" spans="1:3" x14ac:dyDescent="0.25">
      <c r="A61" s="116"/>
      <c r="B61" s="116"/>
      <c r="C61" s="116"/>
    </row>
    <row r="62" spans="1:3" x14ac:dyDescent="0.25">
      <c r="A62" s="116"/>
      <c r="B62" s="116"/>
      <c r="C62" s="116"/>
    </row>
    <row r="63" spans="1:3" x14ac:dyDescent="0.25">
      <c r="A63" s="116"/>
      <c r="B63" s="116"/>
      <c r="C63" s="116"/>
    </row>
    <row r="64" spans="1:3" x14ac:dyDescent="0.25">
      <c r="A64" s="116"/>
      <c r="B64" s="116"/>
      <c r="C64" s="116"/>
    </row>
    <row r="65" spans="1:3" x14ac:dyDescent="0.25">
      <c r="A65" s="116"/>
      <c r="B65" s="116"/>
      <c r="C65" s="116"/>
    </row>
    <row r="66" spans="1:3" x14ac:dyDescent="0.25">
      <c r="A66" s="116"/>
      <c r="B66" s="116"/>
      <c r="C66" s="116"/>
    </row>
    <row r="67" spans="1:3" x14ac:dyDescent="0.25">
      <c r="A67" s="116"/>
      <c r="B67" s="116"/>
      <c r="C67" s="116"/>
    </row>
    <row r="68" spans="1:3" x14ac:dyDescent="0.25">
      <c r="A68" s="116"/>
      <c r="B68" s="116"/>
      <c r="C68" s="116"/>
    </row>
    <row r="69" spans="1:3" x14ac:dyDescent="0.25">
      <c r="A69" s="116"/>
      <c r="B69" s="116"/>
      <c r="C69" s="116"/>
    </row>
    <row r="70" spans="1:3" x14ac:dyDescent="0.25">
      <c r="A70" s="116"/>
      <c r="B70" s="116"/>
      <c r="C70" s="116"/>
    </row>
    <row r="71" spans="1:3" x14ac:dyDescent="0.25">
      <c r="A71" s="116"/>
      <c r="B71" s="116"/>
      <c r="C71" s="116"/>
    </row>
    <row r="72" spans="1:3" x14ac:dyDescent="0.25">
      <c r="A72" s="116"/>
      <c r="B72" s="116"/>
      <c r="C72" s="116"/>
    </row>
    <row r="73" spans="1:3" x14ac:dyDescent="0.25">
      <c r="A73" s="116"/>
      <c r="B73" s="116"/>
      <c r="C73" s="116"/>
    </row>
    <row r="74" spans="1:3" x14ac:dyDescent="0.25">
      <c r="A74" s="116"/>
      <c r="B74" s="116"/>
      <c r="C74" s="116"/>
    </row>
    <row r="75" spans="1:3" x14ac:dyDescent="0.25">
      <c r="A75" s="116"/>
      <c r="B75" s="116"/>
      <c r="C75" s="116"/>
    </row>
    <row r="76" spans="1:3" x14ac:dyDescent="0.25">
      <c r="A76" s="116"/>
      <c r="B76" s="116"/>
      <c r="C76" s="116"/>
    </row>
    <row r="77" spans="1:3" x14ac:dyDescent="0.25">
      <c r="A77" s="116"/>
      <c r="B77" s="116"/>
      <c r="C77" s="116"/>
    </row>
    <row r="78" spans="1:3" x14ac:dyDescent="0.25">
      <c r="A78" s="116"/>
      <c r="B78" s="116"/>
      <c r="C78" s="116"/>
    </row>
    <row r="79" spans="1:3" x14ac:dyDescent="0.25">
      <c r="A79" s="116"/>
      <c r="B79" s="116"/>
      <c r="C79" s="116"/>
    </row>
    <row r="80" spans="1:3" x14ac:dyDescent="0.25">
      <c r="A80" s="116"/>
      <c r="B80" s="116"/>
      <c r="C80" s="116"/>
    </row>
    <row r="81" spans="1:3" x14ac:dyDescent="0.25">
      <c r="A81" s="116"/>
      <c r="B81" s="116"/>
      <c r="C81" s="116"/>
    </row>
    <row r="82" spans="1:3" x14ac:dyDescent="0.25">
      <c r="A82" s="116"/>
      <c r="B82" s="116"/>
      <c r="C82" s="116"/>
    </row>
    <row r="83" spans="1:3" x14ac:dyDescent="0.25">
      <c r="A83" s="116"/>
      <c r="B83" s="116"/>
      <c r="C83" s="116"/>
    </row>
    <row r="84" spans="1:3" x14ac:dyDescent="0.25">
      <c r="A84" s="116"/>
      <c r="B84" s="116"/>
      <c r="C84" s="116"/>
    </row>
    <row r="85" spans="1:3" x14ac:dyDescent="0.25">
      <c r="A85" s="116"/>
      <c r="B85" s="116"/>
      <c r="C85" s="116"/>
    </row>
    <row r="86" spans="1:3" x14ac:dyDescent="0.25">
      <c r="A86" s="116"/>
      <c r="B86" s="116"/>
      <c r="C86" s="116"/>
    </row>
    <row r="87" spans="1:3" x14ac:dyDescent="0.25">
      <c r="A87" s="116"/>
      <c r="B87" s="116"/>
      <c r="C87" s="116"/>
    </row>
    <row r="88" spans="1:3" x14ac:dyDescent="0.25">
      <c r="A88" s="116"/>
      <c r="B88" s="116"/>
      <c r="C88" s="116"/>
    </row>
    <row r="89" spans="1:3" x14ac:dyDescent="0.25">
      <c r="A89" s="116"/>
      <c r="B89" s="116"/>
      <c r="C89" s="116"/>
    </row>
    <row r="90" spans="1:3" x14ac:dyDescent="0.25">
      <c r="A90" s="116"/>
      <c r="B90" s="116"/>
      <c r="C90" s="116"/>
    </row>
    <row r="91" spans="1:3" x14ac:dyDescent="0.25">
      <c r="A91" s="116"/>
      <c r="B91" s="116"/>
      <c r="C91" s="116"/>
    </row>
    <row r="92" spans="1:3" x14ac:dyDescent="0.25">
      <c r="A92" s="116"/>
      <c r="B92" s="116"/>
      <c r="C92" s="116"/>
    </row>
    <row r="93" spans="1:3" x14ac:dyDescent="0.25">
      <c r="A93" s="116"/>
      <c r="B93" s="116"/>
      <c r="C93" s="116"/>
    </row>
    <row r="94" spans="1:3" x14ac:dyDescent="0.25">
      <c r="A94" s="116"/>
      <c r="B94" s="116"/>
      <c r="C94" s="116"/>
    </row>
    <row r="95" spans="1:3" x14ac:dyDescent="0.25">
      <c r="A95" s="116"/>
      <c r="B95" s="116"/>
      <c r="C95" s="116"/>
    </row>
    <row r="96" spans="1:3" x14ac:dyDescent="0.25">
      <c r="A96" s="116"/>
      <c r="B96" s="116"/>
      <c r="C96" s="116"/>
    </row>
    <row r="97" spans="1:3" x14ac:dyDescent="0.25">
      <c r="A97" s="116"/>
      <c r="B97" s="116"/>
      <c r="C97" s="116"/>
    </row>
    <row r="98" spans="1:3" x14ac:dyDescent="0.25">
      <c r="A98" s="116"/>
      <c r="B98" s="116"/>
      <c r="C98" s="116"/>
    </row>
    <row r="99" spans="1:3" x14ac:dyDescent="0.25">
      <c r="A99" s="116"/>
      <c r="B99" s="116"/>
      <c r="C99" s="116"/>
    </row>
    <row r="100" spans="1:3" x14ac:dyDescent="0.25">
      <c r="A100" s="116"/>
      <c r="B100" s="116"/>
      <c r="C100" s="116"/>
    </row>
    <row r="101" spans="1:3" x14ac:dyDescent="0.25">
      <c r="A101" s="116"/>
      <c r="B101" s="116"/>
      <c r="C101" s="116"/>
    </row>
    <row r="102" spans="1:3" x14ac:dyDescent="0.25">
      <c r="A102" s="116"/>
      <c r="B102" s="116"/>
      <c r="C102" s="116"/>
    </row>
    <row r="103" spans="1:3" x14ac:dyDescent="0.25">
      <c r="A103" s="116"/>
      <c r="B103" s="116"/>
      <c r="C103" s="116"/>
    </row>
    <row r="104" spans="1:3" x14ac:dyDescent="0.25">
      <c r="A104" s="116"/>
      <c r="B104" s="116"/>
      <c r="C104" s="116"/>
    </row>
    <row r="105" spans="1:3" x14ac:dyDescent="0.25">
      <c r="A105" s="116"/>
      <c r="B105" s="116"/>
      <c r="C105" s="116"/>
    </row>
    <row r="106" spans="1:3" x14ac:dyDescent="0.25">
      <c r="A106" s="116"/>
      <c r="B106" s="116"/>
      <c r="C106" s="116"/>
    </row>
    <row r="107" spans="1:3" x14ac:dyDescent="0.25">
      <c r="A107" s="116"/>
      <c r="B107" s="116"/>
      <c r="C107" s="116"/>
    </row>
    <row r="108" spans="1:3" x14ac:dyDescent="0.25">
      <c r="A108" s="116"/>
      <c r="B108" s="116"/>
      <c r="C108" s="116"/>
    </row>
    <row r="109" spans="1:3" x14ac:dyDescent="0.25">
      <c r="A109" s="116"/>
      <c r="B109" s="116"/>
      <c r="C109" s="116"/>
    </row>
    <row r="110" spans="1:3" x14ac:dyDescent="0.25">
      <c r="A110" s="116"/>
      <c r="B110" s="116"/>
      <c r="C110" s="116"/>
    </row>
    <row r="111" spans="1:3" x14ac:dyDescent="0.25">
      <c r="A111" s="116"/>
      <c r="B111" s="116"/>
      <c r="C111" s="116"/>
    </row>
    <row r="112" spans="1:3" x14ac:dyDescent="0.25">
      <c r="A112" s="116"/>
      <c r="B112" s="116"/>
      <c r="C112" s="116"/>
    </row>
    <row r="113" spans="1:3" x14ac:dyDescent="0.25">
      <c r="A113" s="116"/>
      <c r="B113" s="116"/>
      <c r="C113" s="116"/>
    </row>
    <row r="114" spans="1:3" x14ac:dyDescent="0.25">
      <c r="A114" s="116"/>
      <c r="B114" s="116"/>
      <c r="C114" s="116"/>
    </row>
    <row r="115" spans="1:3" x14ac:dyDescent="0.25">
      <c r="A115" s="116"/>
      <c r="B115" s="116"/>
      <c r="C115" s="116"/>
    </row>
    <row r="116" spans="1:3" x14ac:dyDescent="0.25">
      <c r="A116" s="116"/>
      <c r="B116" s="116"/>
      <c r="C116" s="116"/>
    </row>
    <row r="117" spans="1:3" x14ac:dyDescent="0.25">
      <c r="A117" s="116"/>
      <c r="B117" s="116"/>
      <c r="C117" s="116"/>
    </row>
    <row r="118" spans="1:3" x14ac:dyDescent="0.25">
      <c r="A118" s="116"/>
      <c r="B118" s="116"/>
      <c r="C118" s="116"/>
    </row>
    <row r="119" spans="1:3" x14ac:dyDescent="0.25">
      <c r="A119" s="116"/>
      <c r="B119" s="116"/>
      <c r="C119" s="116"/>
    </row>
    <row r="120" spans="1:3" x14ac:dyDescent="0.25">
      <c r="A120" s="116"/>
      <c r="B120" s="116"/>
      <c r="C120" s="116"/>
    </row>
    <row r="121" spans="1:3" x14ac:dyDescent="0.25">
      <c r="A121" s="116"/>
      <c r="B121" s="116"/>
      <c r="C121" s="116"/>
    </row>
    <row r="122" spans="1:3" x14ac:dyDescent="0.25">
      <c r="A122" s="116"/>
      <c r="B122" s="116"/>
      <c r="C122" s="116"/>
    </row>
    <row r="123" spans="1:3" x14ac:dyDescent="0.25">
      <c r="A123" s="116"/>
      <c r="B123" s="116"/>
      <c r="C123" s="116"/>
    </row>
    <row r="124" spans="1:3" x14ac:dyDescent="0.25">
      <c r="A124" s="116"/>
      <c r="B124" s="116"/>
      <c r="C124" s="116"/>
    </row>
    <row r="125" spans="1:3" x14ac:dyDescent="0.25">
      <c r="A125" s="116"/>
      <c r="B125" s="116"/>
      <c r="C125" s="116"/>
    </row>
    <row r="126" spans="1:3" x14ac:dyDescent="0.25">
      <c r="A126" s="116"/>
      <c r="B126" s="116"/>
      <c r="C126" s="116"/>
    </row>
    <row r="127" spans="1:3" x14ac:dyDescent="0.25">
      <c r="A127" s="116"/>
      <c r="B127" s="116"/>
      <c r="C127" s="116"/>
    </row>
    <row r="128" spans="1:3" x14ac:dyDescent="0.25">
      <c r="A128" s="116"/>
      <c r="B128" s="116"/>
      <c r="C128" s="116"/>
    </row>
    <row r="129" spans="1:3" x14ac:dyDescent="0.25">
      <c r="A129" s="116"/>
      <c r="B129" s="116"/>
      <c r="C129" s="116"/>
    </row>
    <row r="130" spans="1:3" x14ac:dyDescent="0.25">
      <c r="A130" s="116"/>
      <c r="B130" s="116"/>
      <c r="C130" s="116"/>
    </row>
    <row r="131" spans="1:3" x14ac:dyDescent="0.25">
      <c r="A131" s="116"/>
      <c r="B131" s="116"/>
      <c r="C131" s="116"/>
    </row>
    <row r="132" spans="1:3" x14ac:dyDescent="0.25">
      <c r="A132" s="116"/>
      <c r="B132" s="116"/>
      <c r="C132" s="116"/>
    </row>
    <row r="133" spans="1:3" x14ac:dyDescent="0.25">
      <c r="A133" s="116"/>
      <c r="B133" s="116"/>
      <c r="C133" s="116"/>
    </row>
    <row r="134" spans="1:3" x14ac:dyDescent="0.25">
      <c r="A134" s="116"/>
      <c r="B134" s="116"/>
      <c r="C134" s="116"/>
    </row>
    <row r="135" spans="1:3" x14ac:dyDescent="0.25">
      <c r="A135" s="116"/>
      <c r="B135" s="116"/>
      <c r="C135" s="116"/>
    </row>
    <row r="136" spans="1:3" x14ac:dyDescent="0.25">
      <c r="A136" s="116"/>
      <c r="B136" s="116"/>
      <c r="C136" s="116"/>
    </row>
    <row r="137" spans="1:3" x14ac:dyDescent="0.25">
      <c r="A137" s="116"/>
      <c r="B137" s="116"/>
      <c r="C137" s="116"/>
    </row>
    <row r="138" spans="1:3" x14ac:dyDescent="0.25">
      <c r="A138" s="116"/>
      <c r="B138" s="116"/>
      <c r="C138" s="116"/>
    </row>
    <row r="139" spans="1:3" x14ac:dyDescent="0.25">
      <c r="A139" s="116"/>
      <c r="B139" s="116"/>
      <c r="C139" s="116"/>
    </row>
    <row r="140" spans="1:3" x14ac:dyDescent="0.25">
      <c r="A140" s="116"/>
      <c r="B140" s="116"/>
      <c r="C140" s="116"/>
    </row>
    <row r="141" spans="1:3" x14ac:dyDescent="0.25">
      <c r="A141" s="116"/>
      <c r="B141" s="116"/>
      <c r="C141" s="116"/>
    </row>
    <row r="142" spans="1:3" x14ac:dyDescent="0.25">
      <c r="A142" s="116"/>
      <c r="B142" s="116"/>
      <c r="C142" s="116"/>
    </row>
    <row r="143" spans="1:3" x14ac:dyDescent="0.25">
      <c r="A143" s="116"/>
      <c r="B143" s="116"/>
      <c r="C143" s="116"/>
    </row>
    <row r="144" spans="1:3" x14ac:dyDescent="0.25">
      <c r="A144" s="116"/>
      <c r="B144" s="116"/>
      <c r="C144" s="116"/>
    </row>
    <row r="145" spans="1:3" x14ac:dyDescent="0.25">
      <c r="A145" s="116"/>
      <c r="B145" s="116"/>
      <c r="C145" s="116"/>
    </row>
    <row r="146" spans="1:3" x14ac:dyDescent="0.25">
      <c r="A146" s="116"/>
      <c r="B146" s="116"/>
      <c r="C146" s="116"/>
    </row>
    <row r="147" spans="1:3" x14ac:dyDescent="0.25">
      <c r="A147" s="116"/>
      <c r="B147" s="116"/>
      <c r="C147" s="116"/>
    </row>
    <row r="148" spans="1:3" x14ac:dyDescent="0.25">
      <c r="A148" s="116"/>
      <c r="B148" s="116"/>
      <c r="C148" s="116"/>
    </row>
    <row r="149" spans="1:3" x14ac:dyDescent="0.25">
      <c r="A149" s="116"/>
      <c r="B149" s="116"/>
      <c r="C149" s="116"/>
    </row>
    <row r="150" spans="1:3" x14ac:dyDescent="0.25">
      <c r="A150" s="116"/>
      <c r="B150" s="116"/>
      <c r="C150" s="116"/>
    </row>
    <row r="151" spans="1:3" x14ac:dyDescent="0.25">
      <c r="A151" s="116"/>
      <c r="B151" s="116"/>
      <c r="C151" s="116"/>
    </row>
    <row r="152" spans="1:3" x14ac:dyDescent="0.25">
      <c r="A152" s="116"/>
      <c r="B152" s="116"/>
      <c r="C152" s="116"/>
    </row>
    <row r="153" spans="1:3" x14ac:dyDescent="0.25">
      <c r="A153" s="116"/>
      <c r="B153" s="116"/>
      <c r="C153" s="116"/>
    </row>
    <row r="154" spans="1:3" x14ac:dyDescent="0.25">
      <c r="A154" s="116"/>
      <c r="B154" s="116"/>
      <c r="C154" s="116"/>
    </row>
    <row r="155" spans="1:3" x14ac:dyDescent="0.25">
      <c r="A155" s="116"/>
      <c r="B155" s="116"/>
      <c r="C155" s="116"/>
    </row>
    <row r="156" spans="1:3" x14ac:dyDescent="0.25">
      <c r="A156" s="116"/>
      <c r="B156" s="116"/>
      <c r="C156" s="116"/>
    </row>
    <row r="157" spans="1:3" x14ac:dyDescent="0.25">
      <c r="A157" s="116"/>
      <c r="B157" s="116"/>
      <c r="C157" s="116"/>
    </row>
    <row r="158" spans="1:3" x14ac:dyDescent="0.25">
      <c r="A158" s="116"/>
      <c r="B158" s="116"/>
      <c r="C158" s="116"/>
    </row>
    <row r="159" spans="1:3" x14ac:dyDescent="0.25">
      <c r="A159" s="116"/>
      <c r="B159" s="116"/>
      <c r="C159" s="116"/>
    </row>
    <row r="160" spans="1:3" x14ac:dyDescent="0.25">
      <c r="A160" s="116"/>
      <c r="B160" s="116"/>
      <c r="C160" s="116"/>
    </row>
    <row r="161" spans="1:3" x14ac:dyDescent="0.25">
      <c r="A161" s="116"/>
      <c r="B161" s="116"/>
      <c r="C161" s="116"/>
    </row>
    <row r="162" spans="1:3" x14ac:dyDescent="0.25">
      <c r="A162" s="116"/>
      <c r="B162" s="116"/>
      <c r="C162" s="116"/>
    </row>
    <row r="163" spans="1:3" x14ac:dyDescent="0.25">
      <c r="A163" s="116"/>
      <c r="B163" s="116"/>
      <c r="C163" s="116"/>
    </row>
    <row r="164" spans="1:3" x14ac:dyDescent="0.25">
      <c r="A164" s="116"/>
      <c r="B164" s="116"/>
      <c r="C164" s="116"/>
    </row>
    <row r="165" spans="1:3" x14ac:dyDescent="0.25">
      <c r="A165" s="116"/>
      <c r="B165" s="116"/>
      <c r="C165" s="116"/>
    </row>
    <row r="166" spans="1:3" x14ac:dyDescent="0.25">
      <c r="A166" s="116"/>
      <c r="B166" s="116"/>
      <c r="C166" s="116"/>
    </row>
    <row r="167" spans="1:3" x14ac:dyDescent="0.25">
      <c r="A167" s="116"/>
      <c r="B167" s="116"/>
      <c r="C167" s="116"/>
    </row>
    <row r="168" spans="1:3" x14ac:dyDescent="0.25">
      <c r="A168" s="116"/>
      <c r="B168" s="116"/>
      <c r="C168" s="116"/>
    </row>
    <row r="169" spans="1:3" x14ac:dyDescent="0.25">
      <c r="A169" s="116"/>
      <c r="B169" s="116"/>
      <c r="C169" s="116"/>
    </row>
    <row r="170" spans="1:3" x14ac:dyDescent="0.25">
      <c r="A170" s="116"/>
      <c r="B170" s="116"/>
      <c r="C170" s="116"/>
    </row>
    <row r="171" spans="1:3" x14ac:dyDescent="0.25">
      <c r="A171" s="116"/>
      <c r="B171" s="116"/>
      <c r="C171" s="116"/>
    </row>
    <row r="172" spans="1:3" x14ac:dyDescent="0.25">
      <c r="A172" s="116"/>
      <c r="B172" s="116"/>
      <c r="C172" s="116"/>
    </row>
    <row r="173" spans="1:3" x14ac:dyDescent="0.25">
      <c r="A173" s="116"/>
      <c r="B173" s="116"/>
      <c r="C173" s="116"/>
    </row>
    <row r="174" spans="1:3" x14ac:dyDescent="0.25">
      <c r="A174" s="116"/>
      <c r="B174" s="116"/>
      <c r="C174" s="116"/>
    </row>
    <row r="175" spans="1:3" x14ac:dyDescent="0.25">
      <c r="A175" s="116"/>
      <c r="B175" s="116"/>
      <c r="C175" s="116"/>
    </row>
    <row r="176" spans="1:3" x14ac:dyDescent="0.25">
      <c r="A176" s="116"/>
      <c r="B176" s="116"/>
      <c r="C176" s="116"/>
    </row>
    <row r="177" spans="1:3" x14ac:dyDescent="0.25">
      <c r="A177" s="116"/>
      <c r="B177" s="116"/>
      <c r="C177" s="116"/>
    </row>
    <row r="178" spans="1:3" x14ac:dyDescent="0.25">
      <c r="A178" s="116"/>
      <c r="B178" s="116"/>
      <c r="C178" s="116"/>
    </row>
    <row r="179" spans="1:3" x14ac:dyDescent="0.25">
      <c r="A179" s="116"/>
      <c r="B179" s="116"/>
      <c r="C179" s="116"/>
    </row>
    <row r="180" spans="1:3" x14ac:dyDescent="0.25">
      <c r="A180" s="116"/>
      <c r="B180" s="116"/>
      <c r="C180" s="116"/>
    </row>
    <row r="181" spans="1:3" x14ac:dyDescent="0.25">
      <c r="A181" s="116"/>
      <c r="B181" s="116"/>
      <c r="C181" s="116"/>
    </row>
    <row r="182" spans="1:3" x14ac:dyDescent="0.25">
      <c r="A182" s="116"/>
      <c r="B182" s="116"/>
      <c r="C182" s="116"/>
    </row>
    <row r="183" spans="1:3" x14ac:dyDescent="0.25">
      <c r="A183" s="116"/>
      <c r="B183" s="116"/>
      <c r="C183" s="116"/>
    </row>
    <row r="184" spans="1:3" x14ac:dyDescent="0.25">
      <c r="A184" s="116"/>
      <c r="B184" s="116"/>
      <c r="C184" s="116"/>
    </row>
    <row r="185" spans="1:3" x14ac:dyDescent="0.25">
      <c r="A185" s="116"/>
      <c r="B185" s="116"/>
      <c r="C185" s="116"/>
    </row>
    <row r="186" spans="1:3" x14ac:dyDescent="0.25">
      <c r="A186" s="116"/>
      <c r="B186" s="116"/>
      <c r="C186" s="116"/>
    </row>
    <row r="187" spans="1:3" x14ac:dyDescent="0.25">
      <c r="A187" s="116"/>
      <c r="B187" s="116"/>
      <c r="C187" s="116"/>
    </row>
    <row r="188" spans="1:3" x14ac:dyDescent="0.25">
      <c r="A188" s="116"/>
      <c r="B188" s="116"/>
      <c r="C188" s="116"/>
    </row>
    <row r="189" spans="1:3" x14ac:dyDescent="0.25">
      <c r="A189" s="116"/>
      <c r="B189" s="116"/>
      <c r="C189" s="116"/>
    </row>
    <row r="190" spans="1:3" x14ac:dyDescent="0.25">
      <c r="A190" s="116"/>
      <c r="B190" s="116"/>
      <c r="C190" s="116"/>
    </row>
    <row r="191" spans="1:3" x14ac:dyDescent="0.25">
      <c r="A191" s="116"/>
      <c r="B191" s="116"/>
      <c r="C191" s="116"/>
    </row>
    <row r="192" spans="1:3" x14ac:dyDescent="0.25">
      <c r="A192" s="116"/>
      <c r="B192" s="116"/>
      <c r="C192" s="116"/>
    </row>
    <row r="193" spans="1:3" x14ac:dyDescent="0.25">
      <c r="A193" s="116"/>
      <c r="B193" s="116"/>
      <c r="C193" s="116"/>
    </row>
    <row r="194" spans="1:3" x14ac:dyDescent="0.25">
      <c r="A194" s="116"/>
      <c r="B194" s="116"/>
      <c r="C194" s="116"/>
    </row>
    <row r="195" spans="1:3" x14ac:dyDescent="0.25">
      <c r="A195" s="116"/>
      <c r="B195" s="116"/>
      <c r="C195" s="116"/>
    </row>
    <row r="196" spans="1:3" x14ac:dyDescent="0.25">
      <c r="A196" s="116"/>
      <c r="B196" s="116"/>
      <c r="C196" s="116"/>
    </row>
    <row r="197" spans="1:3" x14ac:dyDescent="0.25">
      <c r="A197" s="116"/>
      <c r="B197" s="116"/>
      <c r="C197" s="116"/>
    </row>
    <row r="198" spans="1:3" x14ac:dyDescent="0.25">
      <c r="A198" s="116"/>
      <c r="B198" s="116"/>
      <c r="C198" s="116"/>
    </row>
    <row r="199" spans="1:3" x14ac:dyDescent="0.25">
      <c r="A199" s="116"/>
      <c r="B199" s="116"/>
      <c r="C199" s="116"/>
    </row>
    <row r="200" spans="1:3" x14ac:dyDescent="0.25">
      <c r="A200" s="116"/>
      <c r="B200" s="116"/>
      <c r="C200" s="116"/>
    </row>
    <row r="201" spans="1:3" x14ac:dyDescent="0.25">
      <c r="A201" s="116"/>
      <c r="B201" s="116"/>
      <c r="C201" s="116"/>
    </row>
    <row r="202" spans="1:3" x14ac:dyDescent="0.25">
      <c r="A202" s="116"/>
      <c r="B202" s="116"/>
      <c r="C202" s="116"/>
    </row>
    <row r="203" spans="1:3" x14ac:dyDescent="0.25">
      <c r="A203" s="116"/>
      <c r="B203" s="116"/>
      <c r="C203" s="116"/>
    </row>
    <row r="204" spans="1:3" x14ac:dyDescent="0.25">
      <c r="A204" s="116"/>
      <c r="B204" s="116"/>
      <c r="C204" s="116"/>
    </row>
    <row r="205" spans="1:3" x14ac:dyDescent="0.25">
      <c r="A205" s="116"/>
      <c r="B205" s="116"/>
      <c r="C205" s="116"/>
    </row>
    <row r="206" spans="1:3" x14ac:dyDescent="0.25">
      <c r="A206" s="116"/>
      <c r="B206" s="116"/>
      <c r="C206" s="116"/>
    </row>
    <row r="207" spans="1:3" x14ac:dyDescent="0.25">
      <c r="A207" s="116"/>
      <c r="B207" s="116"/>
      <c r="C207" s="116"/>
    </row>
    <row r="208" spans="1:3" x14ac:dyDescent="0.25">
      <c r="A208" s="116"/>
      <c r="B208" s="116"/>
      <c r="C208" s="116"/>
    </row>
    <row r="209" spans="1:3" x14ac:dyDescent="0.25">
      <c r="A209" s="116"/>
      <c r="B209" s="116"/>
      <c r="C209" s="116"/>
    </row>
    <row r="210" spans="1:3" x14ac:dyDescent="0.25">
      <c r="A210" s="116"/>
      <c r="B210" s="116"/>
      <c r="C210" s="116"/>
    </row>
    <row r="211" spans="1:3" x14ac:dyDescent="0.25">
      <c r="A211" s="116"/>
      <c r="B211" s="116"/>
      <c r="C211" s="116"/>
    </row>
    <row r="212" spans="1:3" x14ac:dyDescent="0.25">
      <c r="A212" s="116"/>
      <c r="B212" s="116"/>
      <c r="C212" s="116"/>
    </row>
    <row r="213" spans="1:3" x14ac:dyDescent="0.25">
      <c r="A213" s="116"/>
      <c r="B213" s="116"/>
      <c r="C213" s="116"/>
    </row>
    <row r="214" spans="1:3" x14ac:dyDescent="0.25">
      <c r="A214" s="116"/>
      <c r="B214" s="116"/>
      <c r="C214" s="116"/>
    </row>
    <row r="215" spans="1:3" x14ac:dyDescent="0.25">
      <c r="A215" s="116"/>
      <c r="B215" s="116"/>
      <c r="C215" s="116"/>
    </row>
    <row r="216" spans="1:3" x14ac:dyDescent="0.25">
      <c r="A216" s="116"/>
      <c r="B216" s="116"/>
      <c r="C216" s="116"/>
    </row>
    <row r="217" spans="1:3" x14ac:dyDescent="0.25">
      <c r="A217" s="116"/>
      <c r="B217" s="116"/>
      <c r="C217" s="116"/>
    </row>
    <row r="218" spans="1:3" x14ac:dyDescent="0.25">
      <c r="A218" s="116"/>
      <c r="B218" s="116"/>
      <c r="C218" s="116"/>
    </row>
    <row r="219" spans="1:3" x14ac:dyDescent="0.25">
      <c r="A219" s="116"/>
      <c r="B219" s="116"/>
      <c r="C219" s="116"/>
    </row>
    <row r="220" spans="1:3" x14ac:dyDescent="0.25">
      <c r="A220" s="116"/>
      <c r="B220" s="116"/>
      <c r="C220" s="116"/>
    </row>
    <row r="221" spans="1:3" x14ac:dyDescent="0.25">
      <c r="A221" s="116"/>
      <c r="B221" s="116"/>
      <c r="C221" s="116"/>
    </row>
    <row r="222" spans="1:3" x14ac:dyDescent="0.25">
      <c r="A222" s="116"/>
      <c r="B222" s="116"/>
      <c r="C222" s="116"/>
    </row>
    <row r="223" spans="1:3" x14ac:dyDescent="0.25">
      <c r="A223" s="116"/>
      <c r="B223" s="116"/>
      <c r="C223" s="116"/>
    </row>
    <row r="224" spans="1:3" x14ac:dyDescent="0.25">
      <c r="A224" s="116"/>
      <c r="B224" s="116"/>
      <c r="C224" s="116"/>
    </row>
    <row r="225" spans="1:3" x14ac:dyDescent="0.25">
      <c r="A225" s="116"/>
      <c r="B225" s="116"/>
      <c r="C225" s="116"/>
    </row>
    <row r="226" spans="1:3" x14ac:dyDescent="0.25">
      <c r="A226" s="116"/>
      <c r="B226" s="116"/>
      <c r="C226" s="116"/>
    </row>
    <row r="227" spans="1:3" x14ac:dyDescent="0.25">
      <c r="A227" s="116"/>
      <c r="B227" s="116"/>
      <c r="C227" s="116"/>
    </row>
    <row r="228" spans="1:3" x14ac:dyDescent="0.25">
      <c r="A228" s="116"/>
      <c r="B228" s="116"/>
      <c r="C228" s="116"/>
    </row>
    <row r="229" spans="1:3" x14ac:dyDescent="0.25">
      <c r="A229" s="116"/>
      <c r="B229" s="116"/>
      <c r="C229" s="116"/>
    </row>
    <row r="230" spans="1:3" x14ac:dyDescent="0.25">
      <c r="A230" s="116"/>
      <c r="B230" s="116"/>
      <c r="C230" s="116"/>
    </row>
    <row r="231" spans="1:3" x14ac:dyDescent="0.25">
      <c r="A231" s="116"/>
      <c r="B231" s="116"/>
      <c r="C231" s="116"/>
    </row>
    <row r="232" spans="1:3" x14ac:dyDescent="0.25">
      <c r="A232" s="116"/>
      <c r="B232" s="116"/>
      <c r="C232" s="116"/>
    </row>
    <row r="233" spans="1:3" x14ac:dyDescent="0.25">
      <c r="A233" s="116"/>
      <c r="B233" s="116"/>
      <c r="C233" s="116"/>
    </row>
    <row r="234" spans="1:3" x14ac:dyDescent="0.25">
      <c r="A234" s="116"/>
      <c r="B234" s="116"/>
      <c r="C234" s="116"/>
    </row>
    <row r="235" spans="1:3" x14ac:dyDescent="0.25">
      <c r="A235" s="116"/>
      <c r="B235" s="116"/>
      <c r="C235" s="116"/>
    </row>
    <row r="236" spans="1:3" x14ac:dyDescent="0.25">
      <c r="A236" s="116"/>
      <c r="B236" s="116"/>
      <c r="C236" s="116"/>
    </row>
    <row r="237" spans="1:3" x14ac:dyDescent="0.25">
      <c r="A237" s="116"/>
      <c r="B237" s="116"/>
      <c r="C237" s="116"/>
    </row>
    <row r="238" spans="1:3" x14ac:dyDescent="0.25">
      <c r="A238" s="116"/>
      <c r="B238" s="116"/>
      <c r="C238" s="116"/>
    </row>
    <row r="239" spans="1:3" x14ac:dyDescent="0.25">
      <c r="A239" s="116"/>
      <c r="B239" s="116"/>
      <c r="C239" s="116"/>
    </row>
    <row r="240" spans="1:3" x14ac:dyDescent="0.25">
      <c r="A240" s="116"/>
      <c r="B240" s="116"/>
      <c r="C240" s="116"/>
    </row>
    <row r="241" spans="1:3" x14ac:dyDescent="0.25">
      <c r="A241" s="116"/>
      <c r="B241" s="116"/>
      <c r="C241" s="116"/>
    </row>
    <row r="242" spans="1:3" x14ac:dyDescent="0.25">
      <c r="A242" s="116"/>
      <c r="B242" s="116"/>
      <c r="C242" s="116"/>
    </row>
    <row r="243" spans="1:3" x14ac:dyDescent="0.25">
      <c r="A243" s="116"/>
      <c r="B243" s="116"/>
      <c r="C243" s="116"/>
    </row>
    <row r="244" spans="1:3" x14ac:dyDescent="0.25">
      <c r="A244" s="116"/>
      <c r="B244" s="116"/>
      <c r="C244" s="116"/>
    </row>
    <row r="245" spans="1:3" x14ac:dyDescent="0.25">
      <c r="A245" s="116"/>
      <c r="B245" s="116"/>
      <c r="C245" s="116"/>
    </row>
    <row r="246" spans="1:3" x14ac:dyDescent="0.25">
      <c r="A246" s="116"/>
      <c r="B246" s="116"/>
      <c r="C246" s="116"/>
    </row>
    <row r="247" spans="1:3" x14ac:dyDescent="0.25">
      <c r="A247" s="116"/>
      <c r="B247" s="116"/>
      <c r="C247" s="116"/>
    </row>
    <row r="248" spans="1:3" x14ac:dyDescent="0.25">
      <c r="A248" s="116"/>
      <c r="B248" s="116"/>
      <c r="C248" s="116"/>
    </row>
    <row r="249" spans="1:3" x14ac:dyDescent="0.25">
      <c r="A249" s="116"/>
      <c r="B249" s="116"/>
      <c r="C249" s="116"/>
    </row>
    <row r="250" spans="1:3" x14ac:dyDescent="0.25">
      <c r="A250" s="116"/>
      <c r="B250" s="116"/>
      <c r="C250" s="116"/>
    </row>
    <row r="251" spans="1:3" x14ac:dyDescent="0.25">
      <c r="A251" s="116"/>
      <c r="B251" s="116"/>
      <c r="C251" s="116"/>
    </row>
    <row r="252" spans="1:3" x14ac:dyDescent="0.25">
      <c r="A252" s="116"/>
      <c r="B252" s="116"/>
      <c r="C252" s="116"/>
    </row>
    <row r="253" spans="1:3" x14ac:dyDescent="0.25">
      <c r="A253" s="116"/>
      <c r="B253" s="116"/>
      <c r="C253" s="116"/>
    </row>
    <row r="254" spans="1:3" x14ac:dyDescent="0.25">
      <c r="A254" s="116"/>
      <c r="B254" s="116"/>
      <c r="C254" s="116"/>
    </row>
    <row r="255" spans="1:3" x14ac:dyDescent="0.25">
      <c r="A255" s="116"/>
      <c r="B255" s="116"/>
      <c r="C255" s="116"/>
    </row>
    <row r="256" spans="1:3" x14ac:dyDescent="0.25">
      <c r="A256" s="116"/>
      <c r="B256" s="116"/>
      <c r="C256" s="116"/>
    </row>
    <row r="257" spans="1:3" x14ac:dyDescent="0.25">
      <c r="A257" s="116"/>
      <c r="B257" s="116"/>
      <c r="C257" s="116"/>
    </row>
    <row r="258" spans="1:3" x14ac:dyDescent="0.25">
      <c r="A258" s="116"/>
      <c r="B258" s="116"/>
      <c r="C258" s="116"/>
    </row>
    <row r="259" spans="1:3" x14ac:dyDescent="0.25">
      <c r="A259" s="116"/>
      <c r="B259" s="116"/>
      <c r="C259" s="116"/>
    </row>
    <row r="260" spans="1:3" x14ac:dyDescent="0.25">
      <c r="A260" s="116"/>
      <c r="B260" s="116"/>
      <c r="C260" s="116"/>
    </row>
    <row r="261" spans="1:3" x14ac:dyDescent="0.25">
      <c r="A261" s="116"/>
      <c r="B261" s="116"/>
      <c r="C261" s="116"/>
    </row>
    <row r="262" spans="1:3" x14ac:dyDescent="0.25">
      <c r="A262" s="116"/>
      <c r="B262" s="116"/>
      <c r="C262" s="116"/>
    </row>
    <row r="263" spans="1:3" x14ac:dyDescent="0.25">
      <c r="A263" s="116"/>
      <c r="B263" s="116"/>
      <c r="C263" s="116"/>
    </row>
    <row r="264" spans="1:3" x14ac:dyDescent="0.25">
      <c r="A264" s="116"/>
      <c r="B264" s="116"/>
      <c r="C264" s="116"/>
    </row>
    <row r="265" spans="1:3" x14ac:dyDescent="0.25">
      <c r="A265" s="116"/>
      <c r="B265" s="116"/>
      <c r="C265" s="116"/>
    </row>
    <row r="266" spans="1:3" x14ac:dyDescent="0.25">
      <c r="A266" s="116"/>
      <c r="B266" s="116"/>
      <c r="C266" s="116"/>
    </row>
    <row r="267" spans="1:3" x14ac:dyDescent="0.25">
      <c r="A267" s="116"/>
      <c r="B267" s="116"/>
      <c r="C267" s="116"/>
    </row>
    <row r="268" spans="1:3" x14ac:dyDescent="0.25">
      <c r="A268" s="116"/>
      <c r="B268" s="116"/>
      <c r="C268" s="116"/>
    </row>
    <row r="269" spans="1:3" x14ac:dyDescent="0.25">
      <c r="A269" s="116"/>
      <c r="B269" s="116"/>
      <c r="C269" s="116"/>
    </row>
    <row r="270" spans="1:3" x14ac:dyDescent="0.25">
      <c r="A270" s="116"/>
      <c r="B270" s="116"/>
      <c r="C270" s="116"/>
    </row>
    <row r="271" spans="1:3" x14ac:dyDescent="0.25">
      <c r="A271" s="116"/>
      <c r="B271" s="116"/>
      <c r="C271" s="116"/>
    </row>
    <row r="272" spans="1:3" x14ac:dyDescent="0.25">
      <c r="A272" s="116"/>
      <c r="B272" s="116"/>
      <c r="C272" s="116"/>
    </row>
    <row r="273" spans="1:3" x14ac:dyDescent="0.25">
      <c r="A273" s="116"/>
      <c r="B273" s="116"/>
      <c r="C273" s="116"/>
    </row>
    <row r="274" spans="1:3" x14ac:dyDescent="0.25">
      <c r="A274" s="116"/>
      <c r="B274" s="116"/>
      <c r="C274" s="116"/>
    </row>
    <row r="275" spans="1:3" x14ac:dyDescent="0.25">
      <c r="A275" s="116"/>
      <c r="B275" s="116"/>
      <c r="C275" s="116"/>
    </row>
    <row r="276" spans="1:3" x14ac:dyDescent="0.25">
      <c r="A276" s="116"/>
      <c r="B276" s="116"/>
      <c r="C276" s="116"/>
    </row>
    <row r="277" spans="1:3" x14ac:dyDescent="0.25">
      <c r="A277" s="116"/>
      <c r="B277" s="116"/>
      <c r="C277" s="116"/>
    </row>
    <row r="278" spans="1:3" x14ac:dyDescent="0.25">
      <c r="A278" s="116"/>
      <c r="B278" s="116"/>
      <c r="C278" s="116"/>
    </row>
    <row r="279" spans="1:3" x14ac:dyDescent="0.25">
      <c r="A279" s="116"/>
      <c r="B279" s="116"/>
      <c r="C279" s="116"/>
    </row>
    <row r="280" spans="1:3" x14ac:dyDescent="0.25">
      <c r="A280" s="116"/>
      <c r="B280" s="116"/>
      <c r="C280" s="116"/>
    </row>
    <row r="281" spans="1:3" x14ac:dyDescent="0.25">
      <c r="A281" s="116"/>
      <c r="B281" s="116"/>
      <c r="C281" s="116"/>
    </row>
    <row r="282" spans="1:3" x14ac:dyDescent="0.25">
      <c r="A282" s="116"/>
      <c r="B282" s="116"/>
      <c r="C282" s="116"/>
    </row>
    <row r="283" spans="1:3" x14ac:dyDescent="0.25">
      <c r="A283" s="116"/>
      <c r="B283" s="116"/>
      <c r="C283" s="116"/>
    </row>
    <row r="284" spans="1:3" x14ac:dyDescent="0.25">
      <c r="A284" s="116"/>
      <c r="B284" s="116"/>
      <c r="C284" s="116"/>
    </row>
    <row r="285" spans="1:3" x14ac:dyDescent="0.25">
      <c r="A285" s="116"/>
      <c r="B285" s="116"/>
      <c r="C285" s="116"/>
    </row>
    <row r="286" spans="1:3" x14ac:dyDescent="0.25">
      <c r="A286" s="116"/>
      <c r="B286" s="116"/>
      <c r="C286" s="116"/>
    </row>
    <row r="287" spans="1:3" x14ac:dyDescent="0.25">
      <c r="A287" s="116"/>
      <c r="B287" s="116"/>
      <c r="C287" s="116"/>
    </row>
    <row r="288" spans="1:3" x14ac:dyDescent="0.25">
      <c r="A288" s="116"/>
      <c r="B288" s="116"/>
      <c r="C288" s="116"/>
    </row>
    <row r="289" spans="1:3" x14ac:dyDescent="0.25">
      <c r="A289" s="116"/>
      <c r="B289" s="116"/>
      <c r="C289" s="116"/>
    </row>
    <row r="290" spans="1:3" x14ac:dyDescent="0.25">
      <c r="A290" s="116"/>
      <c r="B290" s="116"/>
      <c r="C290" s="116"/>
    </row>
    <row r="291" spans="1:3" x14ac:dyDescent="0.25">
      <c r="A291" s="116"/>
      <c r="B291" s="116"/>
      <c r="C291" s="116"/>
    </row>
    <row r="292" spans="1:3" x14ac:dyDescent="0.25">
      <c r="A292" s="116"/>
      <c r="B292" s="116"/>
      <c r="C292" s="116"/>
    </row>
    <row r="293" spans="1:3" x14ac:dyDescent="0.25">
      <c r="A293" s="116"/>
      <c r="B293" s="116"/>
      <c r="C293" s="116"/>
    </row>
    <row r="294" spans="1:3" x14ac:dyDescent="0.25">
      <c r="A294" s="116"/>
      <c r="B294" s="116"/>
      <c r="C294" s="116"/>
    </row>
    <row r="295" spans="1:3" x14ac:dyDescent="0.25">
      <c r="A295" s="116"/>
      <c r="B295" s="116"/>
      <c r="C295" s="116"/>
    </row>
    <row r="296" spans="1:3" x14ac:dyDescent="0.25">
      <c r="A296" s="116"/>
      <c r="B296" s="116"/>
      <c r="C296" s="116"/>
    </row>
    <row r="297" spans="1:3" x14ac:dyDescent="0.25">
      <c r="A297" s="116"/>
      <c r="B297" s="116"/>
      <c r="C297" s="116"/>
    </row>
    <row r="298" spans="1:3" x14ac:dyDescent="0.25">
      <c r="A298" s="116"/>
      <c r="B298" s="116"/>
      <c r="C298" s="116"/>
    </row>
    <row r="299" spans="1:3" x14ac:dyDescent="0.25">
      <c r="A299" s="116"/>
      <c r="B299" s="116"/>
      <c r="C299" s="116"/>
    </row>
    <row r="300" spans="1:3" x14ac:dyDescent="0.25">
      <c r="A300" s="116"/>
      <c r="B300" s="116"/>
      <c r="C300" s="116"/>
    </row>
    <row r="301" spans="1:3" x14ac:dyDescent="0.25">
      <c r="A301" s="116"/>
      <c r="B301" s="116"/>
      <c r="C301" s="116"/>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Info</vt:lpstr>
      <vt:lpstr>A) Geberfläche</vt:lpstr>
      <vt:lpstr>B) Nehmerfläche</vt:lpstr>
      <vt:lpstr>C) Schätztabelle</vt:lpstr>
      <vt:lpstr>D) Ertrag kompr. Bestandeshöhe</vt:lpstr>
      <vt:lpstr>E) Erhebungsbogen</vt:lpstr>
      <vt:lpstr>F) Hilfsrechnung</vt:lpstr>
      <vt:lpstr>Versionsverzeichnis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Perkons, Ute</dc:creator>
  <cp:lastModifiedBy>Glowacki, Sebastian</cp:lastModifiedBy>
  <dcterms:created xsi:type="dcterms:W3CDTF">2025-05-12T10:31:59Z</dcterms:created>
  <dcterms:modified xsi:type="dcterms:W3CDTF">2026-07-24T13:46:24Z</dcterms:modified>
</cp:coreProperties>
</file>